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3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4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old AmR protocols with new excel\SUIT-006_AmR_mt_D048\"/>
    </mc:Choice>
  </mc:AlternateContent>
  <xr:revisionPtr revIDLastSave="0" documentId="13_ncr:1_{0518AE11-55C5-4CB9-A1C6-6CE844B647EE}" xr6:coauthVersionLast="47" xr6:coauthVersionMax="47" xr10:uidLastSave="{00000000-0000-0000-0000-000000000000}"/>
  <bookViews>
    <workbookView xWindow="28680" yWindow="-120" windowWidth="25440" windowHeight="15390" tabRatio="707" activeTab="3" xr2:uid="{00000000-000D-0000-FFFF-FFFF00000000}"/>
  </bookViews>
  <sheets>
    <sheet name="O2&amp;AmR MiR05-Kit#0915" sheetId="83" r:id="rId1"/>
    <sheet name="O2k&amp;Amp MiR05-Kit#18.02872" sheetId="84" r:id="rId2"/>
    <sheet name="O2k&amp;AmR MiR05-Kit#19.01689" sheetId="85" r:id="rId3"/>
    <sheet name="O2&amp;Amp MiR05-Kit#20J01923" sheetId="86" r:id="rId4"/>
  </sheets>
  <definedNames>
    <definedName name="_xlnm._FilterDatabase" localSheetId="0" hidden="1">#REF!</definedName>
    <definedName name="_xlnm.Print_Area" localSheetId="0">'O2&amp;AmR MiR05-Kit#0915'!$A$1:$K$78</definedName>
    <definedName name="Titrvol20">'O2&amp;Amp MiR05-Kit#20J01923'!$I$22</definedName>
    <definedName name="UnknownS20">'O2&amp;Amp MiR05-Kit#20J01923'!$I$11</definedName>
    <definedName name="UnknownSample">'O2k&amp;Amp MiR05-Kit#18.02872'!$I$11</definedName>
    <definedName name="UnknownSample3">'O2k&amp;AmR MiR05-Kit#19.01689'!$I$11</definedName>
    <definedName name="UnknownSampleCheck">'O2&amp;AmR MiR05-Kit#0915'!$I$11</definedName>
    <definedName name="VolumeCorr">'O2&amp;AmR MiR05-Kit#0915'!$I$22</definedName>
    <definedName name="VolumeCorr2">'O2k&amp;Amp MiR05-Kit#18.02872'!$I$22</definedName>
    <definedName name="VolumeCorr3">'O2k&amp;AmR MiR05-Kit#19.01689'!$I$22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1" i="86" l="1"/>
  <c r="AA54" i="86"/>
  <c r="Z54" i="86"/>
  <c r="Y54" i="86"/>
  <c r="Y56" i="86" s="1"/>
  <c r="Y57" i="86" s="1"/>
  <c r="Y58" i="86" s="1"/>
  <c r="X54" i="86"/>
  <c r="W54" i="86"/>
  <c r="V54" i="86"/>
  <c r="U54" i="86"/>
  <c r="U56" i="86" s="1"/>
  <c r="U57" i="86" s="1"/>
  <c r="U58" i="86" s="1"/>
  <c r="AA53" i="86"/>
  <c r="Z53" i="86"/>
  <c r="Y53" i="86"/>
  <c r="X53" i="86"/>
  <c r="W53" i="86"/>
  <c r="V53" i="86"/>
  <c r="U53" i="86"/>
  <c r="V23" i="86"/>
  <c r="W23" i="86" s="1"/>
  <c r="X23" i="86" s="1"/>
  <c r="Y23" i="86" s="1"/>
  <c r="Z23" i="86" s="1"/>
  <c r="AA23" i="86" s="1"/>
  <c r="AE20" i="86"/>
  <c r="AE19" i="86"/>
  <c r="AA17" i="86"/>
  <c r="AA18" i="86" s="1"/>
  <c r="Z17" i="86"/>
  <c r="Z21" i="86" s="1"/>
  <c r="Y17" i="86"/>
  <c r="Y21" i="86" s="1"/>
  <c r="X17" i="86"/>
  <c r="W17" i="86"/>
  <c r="W18" i="86" s="1"/>
  <c r="V17" i="86"/>
  <c r="V18" i="86" s="1"/>
  <c r="V21" i="86" l="1"/>
  <c r="AA21" i="86"/>
  <c r="W21" i="86"/>
  <c r="Y62" i="86"/>
  <c r="Y30" i="86" s="1"/>
  <c r="Y32" i="86" s="1"/>
  <c r="Y29" i="86"/>
  <c r="X56" i="86"/>
  <c r="X57" i="86" s="1"/>
  <c r="X58" i="86" s="1"/>
  <c r="AA22" i="86"/>
  <c r="Z22" i="86"/>
  <c r="Z20" i="86" s="1"/>
  <c r="W56" i="86"/>
  <c r="W57" i="86" s="1"/>
  <c r="W58" i="86" s="1"/>
  <c r="Z18" i="86"/>
  <c r="V22" i="86"/>
  <c r="AA56" i="86"/>
  <c r="AA57" i="86" s="1"/>
  <c r="AA58" i="86" s="1"/>
  <c r="V56" i="86"/>
  <c r="V57" i="86" s="1"/>
  <c r="V58" i="86" s="1"/>
  <c r="Z56" i="86"/>
  <c r="Z57" i="86" s="1"/>
  <c r="Z58" i="86" s="1"/>
  <c r="X22" i="86"/>
  <c r="X19" i="86"/>
  <c r="Y19" i="86"/>
  <c r="X18" i="86"/>
  <c r="Z19" i="86"/>
  <c r="Y18" i="86"/>
  <c r="W19" i="86"/>
  <c r="AA19" i="86"/>
  <c r="Z29" i="86" l="1"/>
  <c r="Z62" i="86"/>
  <c r="Z30" i="86" s="1"/>
  <c r="X29" i="86"/>
  <c r="X62" i="86"/>
  <c r="X30" i="86" s="1"/>
  <c r="X32" i="86" s="1"/>
  <c r="V29" i="86"/>
  <c r="V62" i="86"/>
  <c r="V30" i="86" s="1"/>
  <c r="W62" i="86"/>
  <c r="W30" i="86" s="1"/>
  <c r="W29" i="86"/>
  <c r="AA62" i="86"/>
  <c r="AA30" i="86" s="1"/>
  <c r="AA29" i="86"/>
  <c r="AA20" i="86"/>
  <c r="X20" i="86"/>
  <c r="V20" i="86"/>
  <c r="Y22" i="86"/>
  <c r="Y20" i="86" s="1"/>
  <c r="W22" i="86"/>
  <c r="W20" i="86" s="1"/>
  <c r="V19" i="86"/>
  <c r="V32" i="86" l="1"/>
  <c r="V31" i="86"/>
  <c r="AA32" i="86"/>
  <c r="AA31" i="86"/>
  <c r="Z32" i="86"/>
  <c r="Z31" i="86"/>
  <c r="W32" i="86"/>
  <c r="W31" i="86"/>
  <c r="X31" i="86"/>
  <c r="Y31" i="86"/>
  <c r="AA54" i="84"/>
  <c r="AA56" i="84" s="1"/>
  <c r="AA57" i="84" s="1"/>
  <c r="AA58" i="84" s="1"/>
  <c r="Z54" i="84"/>
  <c r="Y54" i="84"/>
  <c r="X54" i="84"/>
  <c r="W54" i="84"/>
  <c r="W56" i="84" s="1"/>
  <c r="W57" i="84" s="1"/>
  <c r="W58" i="84" s="1"/>
  <c r="V54" i="84"/>
  <c r="U54" i="84"/>
  <c r="AA53" i="84"/>
  <c r="Z53" i="84"/>
  <c r="Y53" i="84"/>
  <c r="X53" i="84"/>
  <c r="W53" i="84"/>
  <c r="V53" i="84"/>
  <c r="U53" i="84"/>
  <c r="V23" i="84"/>
  <c r="W23" i="84" s="1"/>
  <c r="AE20" i="84"/>
  <c r="AE19" i="84"/>
  <c r="AA17" i="84"/>
  <c r="Z17" i="84"/>
  <c r="Y17" i="84"/>
  <c r="X17" i="84"/>
  <c r="W17" i="84"/>
  <c r="V17" i="84"/>
  <c r="V21" i="84" s="1"/>
  <c r="AA54" i="85"/>
  <c r="Z54" i="85"/>
  <c r="Y54" i="85"/>
  <c r="X54" i="85"/>
  <c r="W54" i="85"/>
  <c r="V54" i="85"/>
  <c r="U54" i="85"/>
  <c r="AA53" i="85"/>
  <c r="Z53" i="85"/>
  <c r="Y53" i="85"/>
  <c r="X53" i="85"/>
  <c r="W53" i="85"/>
  <c r="V53" i="85"/>
  <c r="U53" i="85"/>
  <c r="V23" i="85"/>
  <c r="W23" i="85" s="1"/>
  <c r="X23" i="85" s="1"/>
  <c r="AE20" i="85"/>
  <c r="AE19" i="85"/>
  <c r="AA17" i="85"/>
  <c r="AA18" i="85" s="1"/>
  <c r="Z17" i="85"/>
  <c r="Y17" i="85"/>
  <c r="X17" i="85"/>
  <c r="W17" i="85"/>
  <c r="W18" i="85" s="1"/>
  <c r="V17" i="85"/>
  <c r="V21" i="85" s="1"/>
  <c r="W62" i="84" l="1"/>
  <c r="W30" i="84" s="1"/>
  <c r="W29" i="84"/>
  <c r="AA62" i="84"/>
  <c r="AA30" i="84" s="1"/>
  <c r="AA29" i="84"/>
  <c r="U56" i="85"/>
  <c r="U57" i="85" s="1"/>
  <c r="U58" i="85" s="1"/>
  <c r="Y56" i="85"/>
  <c r="Y57" i="85" s="1"/>
  <c r="Y58" i="85" s="1"/>
  <c r="X56" i="84"/>
  <c r="X57" i="84" s="1"/>
  <c r="X58" i="84" s="1"/>
  <c r="X29" i="84" s="1"/>
  <c r="U56" i="84"/>
  <c r="U57" i="84" s="1"/>
  <c r="U58" i="84" s="1"/>
  <c r="Y56" i="84"/>
  <c r="Y57" i="84" s="1"/>
  <c r="Y58" i="84" s="1"/>
  <c r="Y29" i="84" s="1"/>
  <c r="V56" i="84"/>
  <c r="V57" i="84" s="1"/>
  <c r="V58" i="84" s="1"/>
  <c r="V29" i="84" s="1"/>
  <c r="Z56" i="84"/>
  <c r="Z57" i="84" s="1"/>
  <c r="Z58" i="84" s="1"/>
  <c r="Z29" i="84" s="1"/>
  <c r="Z56" i="85"/>
  <c r="Z57" i="85" s="1"/>
  <c r="Z58" i="85" s="1"/>
  <c r="W56" i="85"/>
  <c r="W57" i="85" s="1"/>
  <c r="W58" i="85" s="1"/>
  <c r="W29" i="85" s="1"/>
  <c r="AA56" i="85"/>
  <c r="AA57" i="85" s="1"/>
  <c r="AA58" i="85" s="1"/>
  <c r="X18" i="85"/>
  <c r="X21" i="85"/>
  <c r="W21" i="85"/>
  <c r="W21" i="84"/>
  <c r="W18" i="84"/>
  <c r="X23" i="84"/>
  <c r="Y23" i="84" s="1"/>
  <c r="Z23" i="84" s="1"/>
  <c r="AA23" i="84" s="1"/>
  <c r="AA21" i="84" s="1"/>
  <c r="X18" i="84"/>
  <c r="AA18" i="84"/>
  <c r="Y18" i="84"/>
  <c r="V18" i="84"/>
  <c r="Z18" i="84"/>
  <c r="V56" i="85"/>
  <c r="V57" i="85" s="1"/>
  <c r="V58" i="85" s="1"/>
  <c r="V29" i="85" s="1"/>
  <c r="X56" i="85"/>
  <c r="X57" i="85" s="1"/>
  <c r="X58" i="85" s="1"/>
  <c r="Y23" i="85"/>
  <c r="Z23" i="85" s="1"/>
  <c r="AA23" i="85" s="1"/>
  <c r="AA21" i="85" s="1"/>
  <c r="Y18" i="85"/>
  <c r="V18" i="85"/>
  <c r="Z18" i="85"/>
  <c r="Z62" i="85" l="1"/>
  <c r="Z30" i="85" s="1"/>
  <c r="Z29" i="85"/>
  <c r="AA62" i="85"/>
  <c r="AA29" i="85"/>
  <c r="Y62" i="85"/>
  <c r="Y29" i="85"/>
  <c r="X62" i="85"/>
  <c r="X30" i="85" s="1"/>
  <c r="X29" i="85"/>
  <c r="Z62" i="84"/>
  <c r="Z30" i="84" s="1"/>
  <c r="X62" i="84"/>
  <c r="X30" i="84" s="1"/>
  <c r="V62" i="84"/>
  <c r="V30" i="84" s="1"/>
  <c r="Y62" i="84"/>
  <c r="Y30" i="84" s="1"/>
  <c r="Y31" i="84" s="1"/>
  <c r="V62" i="85"/>
  <c r="V30" i="85" s="1"/>
  <c r="W62" i="85"/>
  <c r="W30" i="85" s="1"/>
  <c r="AA30" i="85"/>
  <c r="AA32" i="85" s="1"/>
  <c r="Y30" i="85"/>
  <c r="W22" i="85"/>
  <c r="AA22" i="85"/>
  <c r="X22" i="85"/>
  <c r="Z21" i="85"/>
  <c r="Z22" i="85" s="1"/>
  <c r="Z20" i="85" s="1"/>
  <c r="Y21" i="85"/>
  <c r="Y22" i="85" s="1"/>
  <c r="Y21" i="84"/>
  <c r="Z21" i="84"/>
  <c r="AA19" i="84" s="1"/>
  <c r="X21" i="84"/>
  <c r="AA22" i="84"/>
  <c r="V22" i="84"/>
  <c r="W22" i="84"/>
  <c r="W32" i="84"/>
  <c r="AA32" i="84"/>
  <c r="V22" i="85"/>
  <c r="AA19" i="85"/>
  <c r="X31" i="84" l="1"/>
  <c r="V31" i="84"/>
  <c r="W31" i="84"/>
  <c r="V32" i="84"/>
  <c r="AA31" i="84"/>
  <c r="Z31" i="84"/>
  <c r="Y32" i="84"/>
  <c r="W31" i="85"/>
  <c r="W32" i="85"/>
  <c r="AA31" i="85"/>
  <c r="V32" i="85"/>
  <c r="V31" i="85"/>
  <c r="Y31" i="85"/>
  <c r="Z31" i="85"/>
  <c r="Z32" i="84"/>
  <c r="Z32" i="85"/>
  <c r="Z19" i="85"/>
  <c r="X19" i="85"/>
  <c r="V19" i="85"/>
  <c r="X31" i="85"/>
  <c r="X32" i="85"/>
  <c r="Y32" i="85"/>
  <c r="Y19" i="85"/>
  <c r="W19" i="85"/>
  <c r="V19" i="84"/>
  <c r="Z22" i="84"/>
  <c r="AA20" i="84" s="1"/>
  <c r="Z19" i="84"/>
  <c r="X22" i="84"/>
  <c r="X19" i="84"/>
  <c r="Y22" i="84"/>
  <c r="Y19" i="84"/>
  <c r="X32" i="84"/>
  <c r="W19" i="84"/>
  <c r="Y20" i="85"/>
  <c r="AA20" i="85"/>
  <c r="X20" i="85"/>
  <c r="V20" i="85"/>
  <c r="W20" i="85"/>
  <c r="V20" i="84" l="1"/>
  <c r="Y20" i="84"/>
  <c r="Z20" i="84"/>
  <c r="W20" i="84"/>
  <c r="X20" i="84"/>
  <c r="X54" i="83" l="1"/>
  <c r="AA54" i="83"/>
  <c r="W54" i="83"/>
  <c r="V54" i="83"/>
  <c r="U54" i="83"/>
  <c r="U53" i="83"/>
  <c r="AE20" i="83"/>
  <c r="AE19" i="83"/>
  <c r="V23" i="83"/>
  <c r="W23" i="83" s="1"/>
  <c r="X23" i="83" s="1"/>
  <c r="Y23" i="83" s="1"/>
  <c r="Z23" i="83" s="1"/>
  <c r="AA23" i="83" s="1"/>
  <c r="V17" i="83"/>
  <c r="V21" i="83" s="1"/>
  <c r="W17" i="83"/>
  <c r="W21" i="83" s="1"/>
  <c r="X17" i="83"/>
  <c r="X21" i="83" s="1"/>
  <c r="Y17" i="83"/>
  <c r="Y21" i="83" s="1"/>
  <c r="Z17" i="83"/>
  <c r="Z21" i="83" s="1"/>
  <c r="AA17" i="83"/>
  <c r="AA21" i="83" s="1"/>
  <c r="V53" i="83"/>
  <c r="W53" i="83"/>
  <c r="Z54" i="83"/>
  <c r="Z53" i="83"/>
  <c r="AA53" i="83"/>
  <c r="Y54" i="83"/>
  <c r="X53" i="83"/>
  <c r="Y53" i="83"/>
  <c r="V56" i="83" l="1"/>
  <c r="V57" i="83" s="1"/>
  <c r="V58" i="83" s="1"/>
  <c r="W56" i="83"/>
  <c r="W57" i="83" s="1"/>
  <c r="W58" i="83" s="1"/>
  <c r="AA56" i="83"/>
  <c r="AA57" i="83" s="1"/>
  <c r="AA58" i="83" s="1"/>
  <c r="X19" i="83"/>
  <c r="X22" i="83"/>
  <c r="AA22" i="83"/>
  <c r="AA19" i="83"/>
  <c r="W22" i="83"/>
  <c r="W19" i="83"/>
  <c r="Y22" i="83"/>
  <c r="Y19" i="83"/>
  <c r="Z22" i="83"/>
  <c r="Z20" i="83" s="1"/>
  <c r="Z19" i="83"/>
  <c r="V19" i="83"/>
  <c r="V22" i="83"/>
  <c r="V18" i="83"/>
  <c r="Z18" i="83"/>
  <c r="Y56" i="83"/>
  <c r="Y57" i="83" s="1"/>
  <c r="Y58" i="83" s="1"/>
  <c r="Y29" i="83" s="1"/>
  <c r="Y18" i="83"/>
  <c r="X18" i="83"/>
  <c r="X56" i="83"/>
  <c r="X57" i="83" s="1"/>
  <c r="X58" i="83" s="1"/>
  <c r="X29" i="83" s="1"/>
  <c r="Z56" i="83"/>
  <c r="Z57" i="83" s="1"/>
  <c r="Z58" i="83" s="1"/>
  <c r="Z29" i="83" s="1"/>
  <c r="W18" i="83"/>
  <c r="AA18" i="83"/>
  <c r="U56" i="83"/>
  <c r="U57" i="83" s="1"/>
  <c r="U58" i="83" s="1"/>
  <c r="W62" i="83" l="1"/>
  <c r="W30" i="83" s="1"/>
  <c r="W31" i="83" s="1"/>
  <c r="W29" i="83"/>
  <c r="AA62" i="83"/>
  <c r="AA30" i="83" s="1"/>
  <c r="AA32" i="83" s="1"/>
  <c r="AA29" i="83"/>
  <c r="V62" i="83"/>
  <c r="V30" i="83" s="1"/>
  <c r="V31" i="83" s="1"/>
  <c r="V29" i="83"/>
  <c r="X62" i="83"/>
  <c r="X30" i="83" s="1"/>
  <c r="X32" i="83" s="1"/>
  <c r="Y62" i="83"/>
  <c r="Y30" i="83" s="1"/>
  <c r="Y31" i="83" s="1"/>
  <c r="Z62" i="83"/>
  <c r="Z30" i="83" s="1"/>
  <c r="W20" i="83"/>
  <c r="V20" i="83"/>
  <c r="Y20" i="83"/>
  <c r="AA20" i="83"/>
  <c r="X20" i="83"/>
  <c r="W32" i="83" l="1"/>
  <c r="V32" i="83"/>
  <c r="Z31" i="83"/>
  <c r="Z32" i="83"/>
  <c r="Y32" i="83"/>
  <c r="X31" i="83"/>
  <c r="AA31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0651AEC3-59EE-4DC6-A3BA-E6D719C7231A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6EFDA2F5-0D9F-4490-A431-DB458ADCA699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77E8F9CC-4F5C-4859-B567-2053327EC845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5C258EF4-96A5-4432-8B18-C82637AF8879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33125F90-C742-452C-931B-45AEFB114F22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6EC1DC8B-B8FD-4919-B612-01ACAEA4433E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BF49153F-4595-4625-B67E-8E70206FBFC9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C512E480-9B88-438B-8A81-C9191667D4E2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3A5E887D-93B1-4DA8-954D-59E7DC993715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71C28C34-D88A-48BE-9C83-CBD17B2F229D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<sst xmlns="http://schemas.openxmlformats.org/spreadsheetml/2006/main" count="420" uniqueCount="79">
  <si>
    <t>Sample</t>
  </si>
  <si>
    <t>no ROX-corr.</t>
  </si>
  <si>
    <t>0 (before sample)</t>
  </si>
  <si>
    <t>1 (after sample)</t>
  </si>
  <si>
    <t>a°</t>
  </si>
  <si>
    <t>b°</t>
  </si>
  <si>
    <t>Sensitivity [V/µM]</t>
  </si>
  <si>
    <t>J°</t>
  </si>
  <si>
    <t>Enter the sensitivity values into the yellow boxes.Never leave the first box empty.</t>
  </si>
  <si>
    <t>Sensitivity of 0 (before sample) comes from the AmR calibration file.</t>
  </si>
  <si>
    <t>FCR</t>
  </si>
  <si>
    <t>Flux per V</t>
  </si>
  <si>
    <t>Reference state:</t>
  </si>
  <si>
    <t>Baseline state:</t>
  </si>
  <si>
    <t>Flux per V (bc)</t>
  </si>
  <si>
    <t>Residual oxygen consumption</t>
  </si>
  <si>
    <t>ROUTINE-respiration</t>
  </si>
  <si>
    <t>SUIT-006_AmR_mt_D048</t>
  </si>
  <si>
    <t>1mt</t>
  </si>
  <si>
    <t>1PM</t>
  </si>
  <si>
    <t>2D</t>
  </si>
  <si>
    <t>3Omy</t>
  </si>
  <si>
    <t>4U</t>
  </si>
  <si>
    <t>5Ama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</si>
  <si>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cells  (U to AA cells) </t>
    </r>
  </si>
  <si>
    <t>Titration volume correction</t>
  </si>
  <si>
    <t>Known sample concentration</t>
  </si>
  <si>
    <t>Unselect known sample correction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</si>
  <si>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</si>
  <si>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</si>
  <si>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</si>
  <si>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t>Sample concentration correction factor</t>
  </si>
  <si>
    <t>Information</t>
  </si>
  <si>
    <t>For further instructions, see MiPNet24.10!</t>
  </si>
  <si>
    <t xml:space="preserve">Please check the equation used for MiR05. </t>
  </si>
  <si>
    <t>For details, see:MiPNet24.10</t>
  </si>
  <si>
    <t>O2k-Amp trace</t>
  </si>
  <si>
    <r>
      <t>O2k-O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trace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</si>
  <si>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</si>
  <si>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 (bc)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</si>
  <si>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</si>
  <si>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x/O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</si>
  <si>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</si>
  <si>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pmol·s</t>
    </r>
    <r>
      <rPr>
        <vertAlign val="superscript"/>
        <sz val="10"/>
        <rFont val="Verdana"/>
        <family val="2"/>
      </rPr>
      <t>-1</t>
    </r>
    <r>
      <rPr>
        <sz val="10"/>
        <rFont val="Verdana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</si>
  <si>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·x</t>
    </r>
    <r>
      <rPr>
        <b/>
        <vertAlign val="superscript"/>
        <sz val="10"/>
        <color rgb="FFFF0000"/>
        <rFont val="Verdana"/>
        <family val="2"/>
      </rPr>
      <t>-1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</si>
  <si>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</si>
  <si>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 (bc)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</si>
  <si>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</si>
  <si>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</si>
  <si>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</si>
  <si>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</si>
  <si>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</si>
  <si>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</si>
  <si>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</si>
  <si>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</si>
  <si>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</si>
  <si>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</si>
  <si>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</si>
  <si>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</si>
  <si>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</si>
  <si>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</si>
  <si>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</si>
  <si>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</si>
  <si>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</si>
  <si>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r>
      <rPr>
        <i/>
        <sz val="10"/>
        <color theme="1"/>
        <rFont val="Verdana"/>
        <family val="2"/>
      </rPr>
      <t>a°</t>
    </r>
    <r>
      <rPr>
        <vertAlign val="subscript"/>
        <sz val="10"/>
        <color theme="1"/>
        <rFont val="Verdana"/>
        <family val="2"/>
      </rPr>
      <t>amp</t>
    </r>
  </si>
  <si>
    <r>
      <rPr>
        <i/>
        <sz val="10"/>
        <color theme="1"/>
        <rFont val="Verdana"/>
        <family val="2"/>
      </rPr>
      <t>b°</t>
    </r>
    <r>
      <rPr>
        <vertAlign val="subscript"/>
        <sz val="10"/>
        <color theme="1"/>
        <rFont val="Verdana"/>
        <family val="2"/>
      </rPr>
      <t>amp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</si>
  <si>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</si>
  <si>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</si>
  <si>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</si>
  <si>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t>Electron transfer capacity</t>
  </si>
  <si>
    <t>LEAK-respiration</t>
  </si>
  <si>
    <t>OXPHOS -respiration</t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</si>
  <si>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</si>
  <si>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</si>
  <si>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</si>
  <si>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</si>
  <si>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t xml:space="preserve">FCR </t>
    </r>
    <r>
      <rPr>
        <b/>
        <sz val="10"/>
        <rFont val="Verdana"/>
        <family val="2"/>
      </rPr>
      <t>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</si>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</sst>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indexed="22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rgb="FF000099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rgb="FF00FF00"/>
      <name val="Verdana"/>
      <family val="2"/>
    </font>
    <font>
      <b/>
      <i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57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1" fontId="7" fillId="0" borderId="0" xfId="1" applyNumberFormat="1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vertical="top"/>
    </xf>
    <xf numFmtId="0" fontId="7" fillId="0" borderId="0" xfId="0" applyFont="1"/>
    <xf numFmtId="0" fontId="6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8" borderId="0" xfId="0" applyFont="1" applyFill="1" applyAlignment="1">
      <alignment horizontal="right" vertical="top"/>
    </xf>
    <xf numFmtId="0" fontId="8" fillId="6" borderId="0" xfId="0" applyFont="1" applyFill="1" applyAlignment="1">
      <alignment horizontal="right" vertical="top"/>
    </xf>
    <xf numFmtId="0" fontId="8" fillId="11" borderId="0" xfId="0" applyFont="1" applyFill="1" applyAlignment="1">
      <alignment horizontal="right" vertical="top"/>
    </xf>
    <xf numFmtId="0" fontId="6" fillId="9" borderId="0" xfId="0" applyFont="1" applyFill="1"/>
    <xf numFmtId="0" fontId="6" fillId="9" borderId="0" xfId="0" applyFont="1" applyFill="1" applyAlignment="1">
      <alignment vertical="top"/>
    </xf>
    <xf numFmtId="0" fontId="7" fillId="9" borderId="0" xfId="0" applyFont="1" applyFill="1" applyAlignment="1">
      <alignment vertical="top"/>
    </xf>
    <xf numFmtId="0" fontId="7" fillId="9" borderId="0" xfId="0" applyFont="1" applyFill="1"/>
    <xf numFmtId="2" fontId="7" fillId="9" borderId="0" xfId="0" applyNumberFormat="1" applyFont="1" applyFill="1"/>
    <xf numFmtId="2" fontId="7" fillId="0" borderId="0" xfId="0" applyNumberFormat="1" applyFont="1" applyFill="1" applyBorder="1"/>
    <xf numFmtId="2" fontId="7" fillId="9" borderId="0" xfId="0" applyNumberFormat="1" applyFont="1" applyFill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1" fontId="7" fillId="9" borderId="0" xfId="0" applyNumberFormat="1" applyFont="1" applyFill="1" applyAlignment="1">
      <alignment vertical="top"/>
    </xf>
    <xf numFmtId="21" fontId="6" fillId="9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21" fontId="7" fillId="0" borderId="0" xfId="0" applyNumberFormat="1" applyFont="1" applyFill="1" applyBorder="1" applyAlignment="1">
      <alignment vertical="top"/>
    </xf>
    <xf numFmtId="0" fontId="14" fillId="9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9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left" vertical="top"/>
    </xf>
    <xf numFmtId="166" fontId="7" fillId="0" borderId="0" xfId="0" applyNumberFormat="1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7" fillId="10" borderId="0" xfId="0" applyNumberFormat="1" applyFont="1" applyFill="1" applyBorder="1" applyAlignment="1">
      <alignment vertical="top"/>
    </xf>
    <xf numFmtId="168" fontId="7" fillId="10" borderId="0" xfId="0" applyNumberFormat="1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8" fillId="8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6" fontId="1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 vertical="center"/>
    </xf>
    <xf numFmtId="0" fontId="22" fillId="9" borderId="0" xfId="0" applyFont="1" applyFill="1"/>
    <xf numFmtId="0" fontId="22" fillId="9" borderId="0" xfId="0" applyFont="1" applyFill="1" applyAlignment="1">
      <alignment vertical="top"/>
    </xf>
    <xf numFmtId="4" fontId="7" fillId="9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0" fontId="22" fillId="9" borderId="0" xfId="0" applyFont="1" applyFill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2" fontId="22" fillId="0" borderId="0" xfId="0" applyNumberFormat="1" applyFont="1" applyFill="1" applyBorder="1" applyAlignment="1">
      <alignment vertical="top"/>
    </xf>
    <xf numFmtId="2" fontId="22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vertical="top"/>
    </xf>
    <xf numFmtId="2" fontId="15" fillId="0" borderId="0" xfId="0" applyNumberFormat="1" applyFont="1" applyFill="1" applyBorder="1"/>
    <xf numFmtId="2" fontId="15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vertical="top"/>
    </xf>
    <xf numFmtId="0" fontId="7" fillId="0" borderId="0" xfId="0" applyFont="1" applyFill="1" applyBorder="1"/>
    <xf numFmtId="0" fontId="7" fillId="4" borderId="0" xfId="0" applyFont="1" applyFill="1" applyAlignment="1">
      <alignment vertical="top"/>
    </xf>
    <xf numFmtId="0" fontId="13" fillId="0" borderId="0" xfId="0" applyFont="1" applyBorder="1" applyAlignment="1">
      <alignment vertical="top"/>
    </xf>
    <xf numFmtId="0" fontId="19" fillId="0" borderId="0" xfId="0" applyFont="1" applyBorder="1"/>
    <xf numFmtId="14" fontId="24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4" fontId="6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9" borderId="0" xfId="0" applyFont="1" applyFill="1" applyBorder="1"/>
    <xf numFmtId="0" fontId="6" fillId="9" borderId="0" xfId="0" applyFont="1" applyFill="1" applyBorder="1" applyAlignment="1">
      <alignment vertical="top"/>
    </xf>
    <xf numFmtId="0" fontId="7" fillId="9" borderId="0" xfId="0" applyFont="1" applyFill="1" applyBorder="1"/>
    <xf numFmtId="0" fontId="7" fillId="9" borderId="0" xfId="0" applyFont="1" applyFill="1" applyBorder="1" applyAlignment="1">
      <alignment vertical="top"/>
    </xf>
    <xf numFmtId="2" fontId="7" fillId="9" borderId="0" xfId="0" applyNumberFormat="1" applyFont="1" applyFill="1" applyBorder="1"/>
    <xf numFmtId="2" fontId="7" fillId="9" borderId="0" xfId="0" applyNumberFormat="1" applyFont="1" applyFill="1" applyBorder="1" applyAlignment="1">
      <alignment vertical="top"/>
    </xf>
    <xf numFmtId="21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/>
    <xf numFmtId="0" fontId="22" fillId="9" borderId="0" xfId="0" applyFont="1" applyFill="1" applyBorder="1" applyAlignment="1">
      <alignment vertical="top"/>
    </xf>
    <xf numFmtId="4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 applyAlignment="1">
      <alignment horizontal="right" vertical="top"/>
    </xf>
    <xf numFmtId="0" fontId="22" fillId="0" borderId="0" xfId="0" applyFont="1" applyBorder="1"/>
    <xf numFmtId="2" fontId="15" fillId="0" borderId="0" xfId="0" applyNumberFormat="1" applyFont="1" applyBorder="1" applyAlignment="1">
      <alignment vertical="top"/>
    </xf>
    <xf numFmtId="2" fontId="15" fillId="0" borderId="0" xfId="0" applyNumberFormat="1" applyFont="1" applyBorder="1"/>
    <xf numFmtId="21" fontId="2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49" fontId="6" fillId="0" borderId="0" xfId="2" applyNumberFormat="1" applyFont="1" applyBorder="1" applyAlignment="1">
      <alignment vertical="top"/>
    </xf>
    <xf numFmtId="21" fontId="6" fillId="9" borderId="0" xfId="0" applyNumberFormat="1" applyFont="1" applyFill="1" applyBorder="1" applyAlignment="1">
      <alignment vertical="top"/>
    </xf>
    <xf numFmtId="0" fontId="14" fillId="9" borderId="0" xfId="0" applyFont="1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7" fillId="10" borderId="0" xfId="0" applyFont="1" applyFill="1" applyBorder="1" applyAlignment="1">
      <alignment vertical="top"/>
    </xf>
    <xf numFmtId="2" fontId="6" fillId="5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1" fontId="10" fillId="15" borderId="0" xfId="0" applyNumberFormat="1" applyFont="1" applyFill="1" applyBorder="1"/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vertical="top"/>
    </xf>
    <xf numFmtId="166" fontId="6" fillId="13" borderId="0" xfId="0" applyNumberFormat="1" applyFont="1" applyFill="1" applyBorder="1" applyAlignment="1">
      <alignment horizontal="right" vertical="center"/>
    </xf>
    <xf numFmtId="165" fontId="9" fillId="13" borderId="0" xfId="0" applyNumberFormat="1" applyFont="1" applyFill="1" applyBorder="1" applyAlignment="1">
      <alignment horizontal="right" vertical="center"/>
    </xf>
    <xf numFmtId="0" fontId="9" fillId="13" borderId="0" xfId="0" applyFont="1" applyFill="1" applyBorder="1" applyAlignment="1">
      <alignment horizontal="right" vertical="center"/>
    </xf>
    <xf numFmtId="0" fontId="6" fillId="0" borderId="0" xfId="0" applyFont="1" applyBorder="1"/>
    <xf numFmtId="1" fontId="7" fillId="0" borderId="0" xfId="1" applyNumberFormat="1" applyFont="1" applyBorder="1"/>
    <xf numFmtId="0" fontId="10" fillId="0" borderId="0" xfId="0" applyFont="1" applyBorder="1" applyAlignment="1">
      <alignment horizontal="left" vertical="top"/>
    </xf>
    <xf numFmtId="49" fontId="7" fillId="13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3" borderId="0" xfId="0" applyNumberFormat="1" applyFont="1" applyFill="1" applyBorder="1" applyAlignment="1">
      <alignment horizontal="right" vertical="center"/>
    </xf>
    <xf numFmtId="166" fontId="9" fillId="13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/>
    <xf numFmtId="167" fontId="6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2" fontId="7" fillId="0" borderId="0" xfId="0" applyNumberFormat="1" applyFont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6" fillId="9" borderId="0" xfId="0" applyFont="1" applyFill="1" applyBorder="1" applyAlignment="1">
      <alignment horizontal="center"/>
    </xf>
    <xf numFmtId="21" fontId="7" fillId="0" borderId="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4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21" fontId="7" fillId="10" borderId="0" xfId="0" applyNumberFormat="1" applyFont="1" applyFill="1" applyBorder="1" applyAlignment="1">
      <alignment vertical="top"/>
    </xf>
    <xf numFmtId="166" fontId="7" fillId="0" borderId="0" xfId="0" applyNumberFormat="1" applyFont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16" fillId="10" borderId="0" xfId="0" applyFont="1" applyFill="1" applyBorder="1" applyAlignment="1">
      <alignment vertical="top"/>
    </xf>
    <xf numFmtId="0" fontId="6" fillId="10" borderId="0" xfId="0" applyFont="1" applyFill="1" applyBorder="1" applyAlignment="1">
      <alignment vertical="top"/>
    </xf>
    <xf numFmtId="166" fontId="6" fillId="0" borderId="0" xfId="0" applyNumberFormat="1" applyFont="1" applyBorder="1" applyAlignment="1">
      <alignment vertical="top"/>
    </xf>
    <xf numFmtId="0" fontId="7" fillId="12" borderId="0" xfId="0" applyFont="1" applyFill="1" applyBorder="1" applyAlignment="1">
      <alignment vertical="top"/>
    </xf>
    <xf numFmtId="2" fontId="17" fillId="12" borderId="0" xfId="0" applyNumberFormat="1" applyFont="1" applyFill="1" applyBorder="1" applyAlignment="1">
      <alignment vertical="top"/>
    </xf>
    <xf numFmtId="0" fontId="33" fillId="0" borderId="0" xfId="0" applyFont="1" applyBorder="1" applyAlignment="1">
      <alignment vertical="top"/>
    </xf>
    <xf numFmtId="0" fontId="7" fillId="10" borderId="0" xfId="0" applyFont="1" applyFill="1" applyBorder="1"/>
    <xf numFmtId="0" fontId="15" fillId="10" borderId="0" xfId="0" applyFont="1" applyFill="1" applyBorder="1"/>
    <xf numFmtId="21" fontId="15" fillId="10" borderId="0" xfId="0" applyNumberFormat="1" applyFont="1" applyFill="1" applyBorder="1" applyAlignment="1">
      <alignment vertical="top"/>
    </xf>
    <xf numFmtId="21" fontId="10" fillId="10" borderId="0" xfId="0" applyNumberFormat="1" applyFont="1" applyFill="1" applyBorder="1" applyAlignment="1">
      <alignment vertical="top"/>
    </xf>
    <xf numFmtId="166" fontId="10" fillId="10" borderId="0" xfId="0" applyNumberFormat="1" applyFont="1" applyFill="1" applyBorder="1" applyAlignment="1">
      <alignment vertical="top"/>
    </xf>
    <xf numFmtId="166" fontId="10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top"/>
    </xf>
    <xf numFmtId="0" fontId="14" fillId="0" borderId="0" xfId="0" applyFont="1" applyBorder="1"/>
    <xf numFmtId="0" fontId="7" fillId="15" borderId="0" xfId="0" applyFont="1" applyFill="1" applyBorder="1" applyAlignment="1">
      <alignment vertical="top"/>
    </xf>
    <xf numFmtId="166" fontId="10" fillId="15" borderId="0" xfId="0" applyNumberFormat="1" applyFont="1" applyFill="1" applyBorder="1"/>
    <xf numFmtId="0" fontId="15" fillId="0" borderId="0" xfId="0" applyFont="1" applyBorder="1"/>
    <xf numFmtId="0" fontId="6" fillId="15" borderId="0" xfId="0" applyFont="1" applyFill="1" applyBorder="1" applyAlignment="1">
      <alignment vertical="top"/>
    </xf>
    <xf numFmtId="166" fontId="8" fillId="0" borderId="0" xfId="0" applyNumberFormat="1" applyFont="1" applyBorder="1" applyAlignment="1">
      <alignment horizontal="right" vertical="top"/>
    </xf>
    <xf numFmtId="0" fontId="7" fillId="15" borderId="0" xfId="0" applyFont="1" applyFill="1" applyBorder="1"/>
    <xf numFmtId="21" fontId="7" fillId="15" borderId="0" xfId="0" applyNumberFormat="1" applyFont="1" applyFill="1" applyBorder="1" applyAlignment="1">
      <alignment vertical="top"/>
    </xf>
    <xf numFmtId="21" fontId="15" fillId="15" borderId="0" xfId="0" applyNumberFormat="1" applyFont="1" applyFill="1" applyBorder="1" applyAlignment="1">
      <alignment vertical="top"/>
    </xf>
    <xf numFmtId="166" fontId="7" fillId="15" borderId="0" xfId="0" applyNumberFormat="1" applyFont="1" applyFill="1" applyBorder="1" applyAlignment="1">
      <alignment vertical="top"/>
    </xf>
    <xf numFmtId="0" fontId="15" fillId="15" borderId="0" xfId="0" applyFont="1" applyFill="1" applyBorder="1"/>
    <xf numFmtId="166" fontId="15" fillId="15" borderId="0" xfId="0" applyNumberFormat="1" applyFont="1" applyFill="1" applyBorder="1" applyAlignment="1">
      <alignment vertical="top"/>
    </xf>
    <xf numFmtId="166" fontId="15" fillId="0" borderId="0" xfId="0" applyNumberFormat="1" applyFont="1" applyBorder="1" applyAlignment="1">
      <alignment vertical="top"/>
    </xf>
    <xf numFmtId="21" fontId="6" fillId="0" borderId="0" xfId="0" applyNumberFormat="1" applyFont="1" applyBorder="1"/>
    <xf numFmtId="0" fontId="6" fillId="4" borderId="0" xfId="0" applyFont="1" applyFill="1" applyBorder="1" applyAlignment="1">
      <alignment horizontal="left"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0" fontId="9" fillId="0" borderId="0" xfId="0" applyFont="1" applyBorder="1"/>
    <xf numFmtId="14" fontId="6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wrapText="1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26" fillId="0" borderId="0" xfId="0" applyNumberFormat="1" applyFont="1" applyBorder="1" applyAlignment="1">
      <alignment vertical="top"/>
    </xf>
    <xf numFmtId="21" fontId="25" fillId="0" borderId="0" xfId="0" applyNumberFormat="1" applyFont="1" applyBorder="1" applyAlignment="1">
      <alignment wrapText="1"/>
    </xf>
    <xf numFmtId="21" fontId="10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/>
    <xf numFmtId="164" fontId="11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right" vertical="top"/>
    </xf>
    <xf numFmtId="2" fontId="1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165" fontId="9" fillId="4" borderId="0" xfId="0" applyNumberFormat="1" applyFont="1" applyFill="1" applyBorder="1" applyAlignment="1">
      <alignment vertical="center"/>
    </xf>
    <xf numFmtId="0" fontId="6" fillId="4" borderId="0" xfId="0" applyFont="1" applyFill="1"/>
    <xf numFmtId="0" fontId="6" fillId="9" borderId="0" xfId="0" applyFont="1" applyFill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5" fillId="15" borderId="0" xfId="0" applyFont="1" applyFill="1"/>
    <xf numFmtId="0" fontId="28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top"/>
    </xf>
    <xf numFmtId="166" fontId="7" fillId="12" borderId="0" xfId="0" applyNumberFormat="1" applyFont="1" applyFill="1" applyBorder="1" applyAlignment="1">
      <alignment vertical="top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/>
    <xf numFmtId="0" fontId="46" fillId="0" borderId="0" xfId="0" applyFont="1" applyBorder="1" applyAlignment="1">
      <alignment horizontal="left"/>
    </xf>
    <xf numFmtId="0" fontId="48" fillId="0" borderId="0" xfId="0" applyFont="1" applyBorder="1"/>
    <xf numFmtId="0" fontId="49" fillId="0" borderId="0" xfId="0" applyFont="1" applyBorder="1" applyAlignment="1">
      <alignment horizontal="left"/>
    </xf>
    <xf numFmtId="0" fontId="6" fillId="14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vertical="top"/>
    </xf>
    <xf numFmtId="0" fontId="18" fillId="0" borderId="0" xfId="0" applyFont="1" applyBorder="1"/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53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2" fillId="5" borderId="0" xfId="0" applyFont="1" applyFill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 wrapText="1"/>
    </xf>
    <xf numFmtId="21" fontId="25" fillId="0" borderId="0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6" fillId="13" borderId="0" xfId="0" applyFont="1" applyFill="1" applyAlignment="1">
      <alignment horizontal="center" vertical="center"/>
    </xf>
    <xf numFmtId="0" fontId="18" fillId="13" borderId="0" xfId="0" applyFont="1" applyFill="1" applyBorder="1" applyAlignment="1">
      <alignment horizontal="center" vertical="top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50" fillId="13" borderId="0" xfId="0" applyFont="1" applyFill="1" applyBorder="1" applyAlignment="1">
      <alignment horizontal="center" vertical="center"/>
    </xf>
    <xf numFmtId="0" fontId="50" fillId="13" borderId="0" xfId="0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  <color rgb="FF0000FF"/>
      <color rgb="FF00B050"/>
      <color rgb="FF008000"/>
      <color rgb="FF00CC99"/>
      <color rgb="FF00CC66"/>
      <color rgb="FF003300"/>
      <color rgb="FF0066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BEF-4348-9A41-C352CCC4C32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BEF-4348-9A41-C352CCC4C3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0F-41A1-899B-277CB049648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0F-41A1-899B-277CB04964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0F-41A1-899B-277CB049648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0F-41A1-899B-277CB0496484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0F-41A1-899B-277CB049648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0F-41A1-899B-277CB049648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20F-41A1-899B-277CB049648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20F-41A1-899B-277CB049648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20F-41A1-899B-277CB049648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120F-41A1-899B-277CB049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90-40C3-862A-3BBE1349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C-4165-B417-8FAE389D54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1C-4165-B417-8FAE389D54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1C-4165-B417-8FAE389D54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1C-4165-B417-8FAE389D54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11C-4165-B417-8FAE389D54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11C-4165-B417-8FAE389D54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11C-4165-B417-8FAE389D54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11C-4165-B417-8FAE389D545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1C-4165-B417-8FAE389D54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11C-4165-B417-8FAE389D54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11C-4165-B417-8FAE389D545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11C-4165-B417-8FAE389D5453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1-C11C-4165-B417-8FAE389D5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80-47F8-B9FB-B40CA20D86E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80-47F8-B9FB-B40CA20D86E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80-47F8-B9FB-B40CA20D86E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80-47F8-B9FB-B40CA20D86E4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80-47F8-B9FB-B40CA20D86E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80-47F8-B9FB-B40CA20D86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980-47F8-B9FB-B40CA20D86E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980-47F8-B9FB-B40CA20D86E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980-47F8-B9FB-B40CA20D86E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980-47F8-B9FB-B40CA20D86E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'O2k&amp;Amp MiR05-Kit#18.02872'!$V$31:$AA$31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980-47F8-B9FB-B40CA20D8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MiR05-Kit#18.02872'!$M$32</c:f>
              <c:strCache>
                <c:ptCount val="1"/>
                <c:pt idx="0">
                  <c:v>H2O2 flux per x/O2 flux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DA-4595-B6FD-16CD30F28A4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DA-4595-B6FD-16CD30F28A4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DA-4595-B6FD-16CD30F28A4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DA-4595-B6FD-16CD30F28A45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DA-4595-B6FD-16CD30F28A4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7DA-4595-B6FD-16CD30F28A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7DA-4595-B6FD-16CD30F28A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7DA-4595-B6FD-16CD30F28A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7DA-4595-B6FD-16CD30F28A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'O2k&amp;Amp MiR05-Kit#18.02872'!$V$32:$AA$32</c15:sqref>
                  </c15:fullRef>
                </c:ext>
              </c:extLst>
              <c:f>'O2k&amp;Amp MiR05-Kit#18.02872'!$V$32:$AA$32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7DA-4595-B6FD-16CD30F2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'O2k&amp;Amp MiR05-Kit#18.02872'!$U$34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'O2k&amp;Amp MiR05-Kit#18.02872'!$U$36:$AA$36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4-4120-BEFC-B128FF37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5D-4064-A9E4-BDE4ECC8434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5D-4064-A9E4-BDE4ECC8434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5D-4064-A9E4-BDE4ECC8434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5D-4064-A9E4-BDE4ECC8434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5D-4064-A9E4-BDE4ECC8434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95D-4064-A9E4-BDE4ECC8434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95D-4064-A9E4-BDE4ECC8434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95D-4064-A9E4-BDE4ECC8434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95D-4064-A9E4-BDE4ECC8434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95D-4064-A9E4-BDE4ECC8434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95D-4064-A9E4-BDE4ECC8434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95D-4064-A9E4-BDE4ECC84346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'O2k&amp;Amp MiR05-Kit#18.02872'!$V$22:$AA$22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95D-4064-A9E4-BDE4ECC84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87-457D-A758-259985E9DA2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87-457D-A758-259985E9DA2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87-457D-A758-259985E9DA2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87-457D-A758-259985E9DA2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87-457D-A758-259985E9DA2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87-457D-A758-259985E9DA2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887-457D-A758-259985E9DA2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887-457D-A758-259985E9DA2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887-457D-A758-259985E9DA2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887-457D-A758-259985E9DA2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887-457D-A758-259985E9D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56-4C4D-8C0A-66F964F776B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56-4C4D-8C0A-66F964F776B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56-4C4D-8C0A-66F964F776B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56-4C4D-8C0A-66F964F77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56-4C4D-8C0A-66F964F776B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56-4C4D-8C0A-66F964F776B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56-4C4D-8C0A-66F964F776B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56-4C4D-8C0A-66F964F776B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F56-4C4D-8C0A-66F964F776B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BF56-4C4D-8C0A-66F964F7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'O2&amp;AmR MiR05-Kit#0915'!$U$36:$Y$36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1-4D4A-AC0D-5BB1EE7DA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CE7-4143-984D-EB483BC4C6E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E7-4143-984D-EB483BC4C6E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98-474F-87BA-556C0623D64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98-474F-87BA-556C0623D64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98-474F-87BA-556C0623D64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98-474F-87BA-556C0623D64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B98-474F-87BA-556C0623D64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B98-474F-87BA-556C0623D64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B98-474F-87BA-556C0623D64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B98-474F-87BA-556C0623D64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B98-474F-87BA-556C0623D6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B98-474F-87BA-556C0623D6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B98-474F-87BA-556C0623D6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B98-474F-87BA-556C0623D64A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DB98-474F-87BA-556C0623D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F1-4186-AB08-E6D9B3ADEC1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F1-4186-AB08-E6D9B3ADEC1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F1-4186-AB08-E6D9B3ADEC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F1-4186-AB08-E6D9B3ADEC10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BF1-4186-AB08-E6D9B3ADEC1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BF1-4186-AB08-E6D9B3ADEC1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BF1-4186-AB08-E6D9B3ADEC1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BF1-4186-AB08-E6D9B3ADEC1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BF1-4186-AB08-E6D9B3ADEC1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BF1-4186-AB08-E6D9B3ADEC10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'O2k&amp;AmR MiR05-Kit#19.01689'!$V$31:$AA$31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BF1-4186-AB08-E6D9B3ADE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MiR05-Kit#19.01689'!$M$32</c:f>
              <c:strCache>
                <c:ptCount val="1"/>
                <c:pt idx="0">
                  <c:v>H2O2 flux per x/O2 flux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D3-4EE2-B20A-803A204ECA9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D3-4EE2-B20A-803A204ECA9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D3-4EE2-B20A-803A204ECA9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D3-4EE2-B20A-803A204ECA9C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D3-4EE2-B20A-803A204ECA9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D3-4EE2-B20A-803A204ECA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D3-4EE2-B20A-803A204ECA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D3-4EE2-B20A-803A204ECA9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DD3-4EE2-B20A-803A204ECA9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'O2k&amp;AmR MiR05-Kit#19.01689'!$V$32:$AA$32</c15:sqref>
                  </c15:fullRef>
                </c:ext>
              </c:extLst>
              <c:f>'O2k&amp;AmR MiR05-Kit#19.01689'!$V$32:$AA$32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DD3-4EE2-B20A-803A204E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'O2k&amp;AmR MiR05-Kit#19.01689'!$U$34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'O2k&amp;AmR MiR05-Kit#19.01689'!$U$36:$AA$36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2-4AA5-83D3-B437C48CF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9E-4E91-BF27-91EA878DA4C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9E-4E91-BF27-91EA878DA4C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9E-4E91-BF27-91EA878DA4C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9E-4E91-BF27-91EA878DA4C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79E-4E91-BF27-91EA878DA4C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79E-4E91-BF27-91EA878DA4C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79E-4E91-BF27-91EA878DA4C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79E-4E91-BF27-91EA878DA4C8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79E-4E91-BF27-91EA878DA4C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79E-4E91-BF27-91EA878DA4C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79E-4E91-BF27-91EA878DA4C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79E-4E91-BF27-91EA878DA4C8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'O2k&amp;AmR MiR05-Kit#19.01689'!$V$22:$AA$22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9E-4E91-BF27-91EA878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1-42D5-B7B7-CCC5B7BEC85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1-42D5-B7B7-CCC5B7BEC85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1-42D5-B7B7-CCC5B7BEC85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81-42D5-B7B7-CCC5B7BEC852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81-42D5-B7B7-CCC5B7BEC85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81-42D5-B7B7-CCC5B7BEC85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81-42D5-B7B7-CCC5B7BEC85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81-42D5-B7B7-CCC5B7BEC85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D81-42D5-B7B7-CCC5B7BEC85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D81-42D5-B7B7-CCC5B7BEC852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MiR05-Kit#20J01923'!$V$31:$AA$31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D81-42D5-B7B7-CCC5B7BEC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B3-4E83-8F43-461C1195AA1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B3-4E83-8F43-461C1195AA1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B3-4E83-8F43-461C1195AA1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B3-4E83-8F43-461C1195AA18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AB3-4E83-8F43-461C1195AA1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AB3-4E83-8F43-461C1195AA1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AB3-4E83-8F43-461C1195AA1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AB3-4E83-8F43-461C1195AA1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AB3-4E83-8F43-461C1195AA1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'O2&amp;Amp MiR05-Kit#20J01923'!$V$32:$AA$32</c15:sqref>
                  </c15:fullRef>
                </c:ext>
              </c:extLst>
              <c:f>'O2&amp;Amp MiR05-Kit#20J01923'!$V$32:$AA$32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AB3-4E83-8F43-461C1195A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'O2&amp;Amp MiR05-Kit#20J01923'!$U$36:$AA$36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0-48D7-B269-3231F7820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BB-468F-995A-57A6298BE4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BB-468F-995A-57A6298BE4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BB-468F-995A-57A6298BE4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BB-468F-995A-57A6298BE4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BB-468F-995A-57A6298BE4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EBB-468F-995A-57A6298BE4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EBB-468F-995A-57A6298BE4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EBB-468F-995A-57A6298BE45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EBB-468F-995A-57A6298BE4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EBB-468F-995A-57A6298BE4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EBB-468F-995A-57A6298BE45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EBB-468F-995A-57A6298BE453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MiR05-Kit#20J01923'!$V$22:$AA$22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BB-468F-995A-57A6298B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MiR05-Kit#0915'!$U$36:$AA$36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A5-43D4-A32B-0685AC89FA3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A5-43D4-A32B-0685AC89FA3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A5-43D4-A32B-0685AC89FA3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A5-43D4-A32B-0685AC89FA36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A5-43D4-A32B-0685AC89FA3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A5-43D4-A32B-0685AC89FA3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6A5-43D4-A32B-0685AC89FA3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A5-43D4-A32B-0685AC89FA3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6A5-43D4-A32B-0685AC89FA3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6A5-43D4-A32B-0685AC89FA36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A5-43D4-A32B-0685AC89F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8C-46A1-B3F1-BF649249A8E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8C-46A1-B3F1-BF649249A8E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8C-46A1-B3F1-BF649249A8E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8C-46A1-B3F1-BF649249A8E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58C-46A1-B3F1-BF649249A8E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8C-46A1-B3F1-BF649249A8E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58C-46A1-B3F1-BF649249A8E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58C-46A1-B3F1-BF649249A8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58C-46A1-B3F1-BF649249A8E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758C-46A1-B3F1-BF649249A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'O2&amp;AmR MiR05-Kit#0915'!$U$36:$AA$36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4-4613-9172-FB80ED299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46-4A6E-BA79-5A7A41BEF1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46-4A6E-BA79-5A7A41BEF19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46-4A6E-BA79-5A7A41BEF1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46-4A6E-BA79-5A7A41BEF1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F46-4A6E-BA79-5A7A41BEF1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F46-4A6E-BA79-5A7A41BEF1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F46-4A6E-BA79-5A7A41BEF1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F46-4A6E-BA79-5A7A41BEF19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46-4A6E-BA79-5A7A41BEF1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F46-4A6E-BA79-5A7A41BEF1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F46-4A6E-BA79-5A7A41BEF1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F46-4A6E-BA79-5A7A41BEF19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1F46-4A6E-BA79-5A7A41BEF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72-47BA-AF71-63935D97A20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72-47BA-AF71-63935D97A20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72-47BA-AF71-63935D97A20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72-47BA-AF71-63935D97A20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072-47BA-AF71-63935D97A20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072-47BA-AF71-63935D97A20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072-47BA-AF71-63935D97A20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072-47BA-AF71-63935D97A20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072-47BA-AF71-63935D97A20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072-47BA-AF71-63935D97A20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0-3072-47BA-AF71-63935D97A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10.xml><?xml version="1.0" encoding="utf-8"?>
<formControlPr xmlns="http://schemas.microsoft.com/office/spreadsheetml/2009/9/main" objectType="CheckBox" checked="Checked" fmlaLink="$I$11" lockText="1" noThreeD="1"/>
</file>

<file path=xl/ctrlProps/ctrlProp11.xml><?xml version="1.0" encoding="utf-8"?>
<formControlPr xmlns="http://schemas.microsoft.com/office/spreadsheetml/2009/9/main" objectType="CheckBox" checked="Checked" fmlaLink="$I$11" lockText="1" noThreeD="1"/>
</file>

<file path=xl/ctrlProps/ctrlProp12.xml><?xml version="1.0" encoding="utf-8"?>
<formControlPr xmlns="http://schemas.microsoft.com/office/spreadsheetml/2009/9/main" objectType="CheckBox" checked="Checked" fmlaLink="$I$22" lockText="1" noThreeD="1"/>
</file>

<file path=xl/ctrlProps/ctrlProp13.xml><?xml version="1.0" encoding="utf-8"?>
<formControlPr xmlns="http://schemas.microsoft.com/office/spreadsheetml/2009/9/main" objectType="CheckBox" checked="Checked" fmlaLink="$I$11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ctrlProps/ctrlProp9.xml><?xml version="1.0" encoding="utf-8"?>
<formControlPr xmlns="http://schemas.microsoft.com/office/spreadsheetml/2009/9/main" objectType="CheckBox" checked="Checked" fmlaLink="$I$2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41" name="Rechtec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2025565" y="239051"/>
          <a:ext cx="3119498" cy="682041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58</xdr:row>
      <xdr:rowOff>107758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152400</xdr:colOff>
          <xdr:row>3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152400</xdr:colOff>
          <xdr:row>4</xdr:row>
          <xdr:rowOff>76200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266071" y="238507"/>
          <a:ext cx="3299044" cy="688028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152400</xdr:colOff>
          <xdr:row>3</xdr:row>
          <xdr:rowOff>95250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152400</xdr:colOff>
          <xdr:row>4</xdr:row>
          <xdr:rowOff>85725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2" name="Diagramm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133350</xdr:colOff>
          <xdr:row>3</xdr:row>
          <xdr:rowOff>76200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133350</xdr:colOff>
          <xdr:row>4</xdr:row>
          <xdr:rowOff>95250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57</xdr:row>
      <xdr:rowOff>411480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9" name="Diagramm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133350</xdr:colOff>
          <xdr:row>3</xdr:row>
          <xdr:rowOff>76200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133350</xdr:colOff>
          <xdr:row>4</xdr:row>
          <xdr:rowOff>95250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266071" y="238507"/>
          <a:ext cx="3299044" cy="688028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1</xdr:row>
          <xdr:rowOff>95250</xdr:rowOff>
        </xdr:from>
        <xdr:to>
          <xdr:col>8</xdr:col>
          <xdr:colOff>133350</xdr:colOff>
          <xdr:row>2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142875</xdr:colOff>
          <xdr:row>4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57</xdr:row>
      <xdr:rowOff>472440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2" name="Diagramm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123825</xdr:colOff>
          <xdr:row>4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4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027946" y="240412"/>
          <a:ext cx="3121879" cy="686123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58</xdr:row>
      <xdr:rowOff>107758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104775</xdr:rowOff>
        </xdr:from>
        <xdr:to>
          <xdr:col>8</xdr:col>
          <xdr:colOff>152400</xdr:colOff>
          <xdr:row>3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152400</xdr:colOff>
          <xdr:row>4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30"/>
  <sheetViews>
    <sheetView showGridLines="0" topLeftCell="K1" zoomScale="99" zoomScaleNormal="99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37.85546875" style="5" customWidth="1"/>
    <col min="14" max="14" width="28.140625" style="5" customWidth="1"/>
    <col min="15" max="15" width="18.42578125" style="5" customWidth="1"/>
    <col min="16" max="16" width="15.28515625" style="5" customWidth="1"/>
    <col min="17" max="18" width="9.5703125" style="5" customWidth="1"/>
    <col min="19" max="19" width="16.7109375" style="5" customWidth="1"/>
    <col min="20" max="20" width="18.710937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12.42578125" style="5" customWidth="1"/>
    <col min="26" max="26" width="18.28515625" style="5" customWidth="1"/>
    <col min="27" max="27" width="17.5703125" style="5" customWidth="1"/>
    <col min="28" max="28" width="9" style="60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17</v>
      </c>
      <c r="B1" s="102"/>
      <c r="C1" s="73" t="s">
        <v>0</v>
      </c>
      <c r="D1" s="254" t="s">
        <v>32</v>
      </c>
      <c r="E1" s="254"/>
      <c r="F1" s="254"/>
      <c r="G1" s="254"/>
      <c r="H1" s="218" t="s">
        <v>27</v>
      </c>
      <c r="I1" s="103"/>
      <c r="J1" s="103"/>
      <c r="L1" s="219"/>
      <c r="M1" s="253"/>
      <c r="N1" s="253"/>
      <c r="U1" s="207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4"/>
      <c r="V2" s="4"/>
      <c r="W2" s="4"/>
      <c r="X2" s="4"/>
      <c r="Y2" s="4"/>
      <c r="Z2" s="4"/>
      <c r="AA2" s="4"/>
      <c r="AB2" s="4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33</v>
      </c>
      <c r="B3" s="104"/>
      <c r="D3" s="123"/>
      <c r="E3" s="123"/>
      <c r="F3" s="118"/>
      <c r="G3" s="119"/>
      <c r="I3" s="124" t="s">
        <v>25</v>
      </c>
      <c r="L3" s="221" t="s">
        <v>54</v>
      </c>
      <c r="M3" s="120"/>
      <c r="N3" s="5"/>
      <c r="U3" s="38" t="s">
        <v>7</v>
      </c>
      <c r="V3" s="39" t="s">
        <v>18</v>
      </c>
      <c r="W3" s="40" t="s">
        <v>19</v>
      </c>
      <c r="X3" s="41" t="s">
        <v>20</v>
      </c>
      <c r="Y3" s="40" t="s">
        <v>21</v>
      </c>
      <c r="Z3" s="42" t="s">
        <v>22</v>
      </c>
      <c r="AA3" s="39" t="s">
        <v>23</v>
      </c>
      <c r="AB3" s="6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26</v>
      </c>
      <c r="L4" s="130"/>
      <c r="M4" s="5"/>
      <c r="AB4" s="2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37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6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8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20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20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20"/>
      <c r="AD9" s="6"/>
      <c r="AE9" s="6"/>
      <c r="AF9" s="6"/>
      <c r="AG9" s="6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20"/>
      <c r="AD10" s="6"/>
      <c r="AE10" s="23"/>
      <c r="AF10" s="24"/>
      <c r="AG10" s="6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20"/>
      <c r="AD11" s="25"/>
      <c r="AE11" s="23"/>
      <c r="AF11" s="24"/>
      <c r="AG11" s="26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28"/>
      <c r="AD12" s="25"/>
      <c r="AE12" s="2"/>
      <c r="AF12" s="26"/>
      <c r="AG12" s="26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30"/>
      <c r="AC13" s="62"/>
      <c r="AD13" s="25"/>
      <c r="AE13" s="31"/>
      <c r="AF13" s="25"/>
      <c r="AG13" s="25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6"/>
      <c r="AC14" s="62"/>
      <c r="AD14" s="25"/>
      <c r="AE14" s="25"/>
      <c r="AF14" s="25"/>
      <c r="AG14" s="25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48"/>
      <c r="AD15" s="1"/>
      <c r="AE15" s="6"/>
      <c r="AF15" s="6"/>
      <c r="AG15" s="25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55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18</v>
      </c>
      <c r="W16" s="40" t="s">
        <v>19</v>
      </c>
      <c r="X16" s="41" t="s">
        <v>20</v>
      </c>
      <c r="Y16" s="40" t="s">
        <v>21</v>
      </c>
      <c r="Z16" s="42" t="s">
        <v>22</v>
      </c>
      <c r="AA16" s="39" t="s">
        <v>23</v>
      </c>
      <c r="AB16" s="2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11</v>
      </c>
      <c r="N17" s="150" t="s">
        <v>28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32"/>
      <c r="AE17" s="208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14</v>
      </c>
      <c r="N18" s="150" t="s">
        <v>28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32"/>
      <c r="AE18" s="208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10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33"/>
      <c r="AC19" s="156" t="s">
        <v>12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56</v>
      </c>
      <c r="B20" s="158" t="s">
        <v>16</v>
      </c>
      <c r="C20" s="158"/>
      <c r="D20" s="135"/>
      <c r="E20" s="135"/>
      <c r="F20" s="135"/>
      <c r="G20" s="135"/>
      <c r="L20" s="100"/>
      <c r="M20" s="153" t="s">
        <v>76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33"/>
      <c r="AC20" s="156" t="s">
        <v>13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57</v>
      </c>
      <c r="B21" s="224" t="s">
        <v>71</v>
      </c>
      <c r="D21" s="135"/>
      <c r="E21" s="135"/>
      <c r="F21" s="137"/>
      <c r="G21" s="135"/>
      <c r="L21" s="159"/>
      <c r="M21" s="160" t="s">
        <v>38</v>
      </c>
      <c r="N21" s="161" t="s">
        <v>29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IF(ISNUMBER(V17),IF(VolumeCorr=TRUE,IF(UnknownSampleCheck=FALSE,V17/V23,V17/V23/$M$12),IF(UnknownSampleCheck=FALSE,V17,V17/$M$12)),"")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3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58</v>
      </c>
      <c r="B22" s="226" t="s">
        <v>70</v>
      </c>
      <c r="C22" s="135"/>
      <c r="E22" s="135"/>
      <c r="F22" s="137"/>
      <c r="G22" s="135"/>
      <c r="I22" s="166" t="b">
        <v>1</v>
      </c>
      <c r="L22" s="100"/>
      <c r="M22" s="160" t="s">
        <v>39</v>
      </c>
      <c r="N22" s="161" t="s">
        <v>29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34"/>
      <c r="AV22" s="67"/>
      <c r="BA22" s="132"/>
    </row>
    <row r="23" spans="1:53" s="76" customFormat="1" x14ac:dyDescent="0.2">
      <c r="A23" s="227" t="s">
        <v>59</v>
      </c>
      <c r="B23" s="228" t="s">
        <v>69</v>
      </c>
      <c r="C23" s="135"/>
      <c r="D23" s="135"/>
      <c r="E23" s="135"/>
      <c r="F23" s="135"/>
      <c r="G23" s="135"/>
      <c r="L23" s="100"/>
      <c r="M23" s="100" t="s">
        <v>31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32"/>
      <c r="AC23" s="62"/>
      <c r="AD23" s="62"/>
      <c r="AE23" s="5"/>
      <c r="AV23" s="67"/>
      <c r="BA23" s="132"/>
    </row>
    <row r="24" spans="1:53" s="76" customFormat="1" x14ac:dyDescent="0.2">
      <c r="A24" s="229" t="s">
        <v>60</v>
      </c>
      <c r="B24" s="5" t="s">
        <v>15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32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33"/>
      <c r="AC25" s="62"/>
      <c r="AD25" s="62"/>
      <c r="AE25" s="63"/>
      <c r="AV25" s="67"/>
      <c r="BA25" s="132"/>
    </row>
    <row r="26" spans="1:53" s="76" customFormat="1" ht="14.25" x14ac:dyDescent="0.2">
      <c r="A26" s="102"/>
      <c r="B26" s="102"/>
      <c r="C26" s="67"/>
      <c r="D26" s="103"/>
      <c r="E26" s="103"/>
      <c r="F26" s="103"/>
      <c r="G26" s="103"/>
      <c r="L26" s="230" t="s">
        <v>61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32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18</v>
      </c>
      <c r="W27" s="40" t="s">
        <v>19</v>
      </c>
      <c r="X27" s="41" t="s">
        <v>20</v>
      </c>
      <c r="Y27" s="40" t="s">
        <v>21</v>
      </c>
      <c r="Z27" s="42" t="s">
        <v>22</v>
      </c>
      <c r="AA27" s="39" t="s">
        <v>23</v>
      </c>
      <c r="AB27" s="43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32"/>
      <c r="AC28" s="62"/>
      <c r="AD28" s="62"/>
      <c r="AV28" s="67"/>
      <c r="BA28" s="132"/>
    </row>
    <row r="29" spans="1:53" s="76" customFormat="1" ht="15" x14ac:dyDescent="0.25">
      <c r="A29" s="102" t="s">
        <v>36</v>
      </c>
      <c r="B29" s="228"/>
      <c r="C29" s="135"/>
      <c r="D29" s="135"/>
      <c r="E29" s="135"/>
      <c r="F29" s="135"/>
      <c r="G29" s="135"/>
      <c r="L29" s="168"/>
      <c r="M29" s="217" t="s">
        <v>45</v>
      </c>
      <c r="N29" s="175" t="s">
        <v>30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44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40</v>
      </c>
      <c r="N30" s="175" t="s">
        <v>29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44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46</v>
      </c>
      <c r="N31" s="175" t="s">
        <v>29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44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41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44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B33" s="6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62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B34" s="6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45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24</v>
      </c>
      <c r="M36" s="181"/>
      <c r="N36" s="181"/>
      <c r="O36" s="94"/>
      <c r="P36" s="94"/>
      <c r="Q36" s="94"/>
      <c r="R36" s="94"/>
      <c r="S36" s="94"/>
      <c r="T36" s="94"/>
      <c r="U36" s="130"/>
      <c r="V36" s="130"/>
      <c r="W36" s="130"/>
      <c r="X36" s="130"/>
      <c r="Y36" s="130"/>
      <c r="Z36" s="130"/>
      <c r="AA36" s="130"/>
      <c r="AB36" s="46"/>
      <c r="AC36" s="182" t="s">
        <v>8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45"/>
      <c r="AC37" s="182" t="s">
        <v>9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47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47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18</v>
      </c>
      <c r="W40" s="40" t="s">
        <v>19</v>
      </c>
      <c r="X40" s="41" t="s">
        <v>20</v>
      </c>
      <c r="Y40" s="40" t="s">
        <v>21</v>
      </c>
      <c r="Z40" s="42" t="s">
        <v>22</v>
      </c>
      <c r="AA40" s="39" t="s">
        <v>23</v>
      </c>
      <c r="AB40" s="2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B41" s="6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8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20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20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20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51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51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53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53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53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B52" s="6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50</v>
      </c>
      <c r="N53" s="242" t="s">
        <v>53</v>
      </c>
      <c r="U53" s="185">
        <f>$W$66*U49+$X$66</f>
        <v>0.1159</v>
      </c>
      <c r="V53" s="185">
        <f t="shared" ref="V53:W53" si="12">$W$66*V49+$X$66</f>
        <v>0.1159</v>
      </c>
      <c r="W53" s="185">
        <f t="shared" si="12"/>
        <v>0.1159</v>
      </c>
      <c r="X53" s="185">
        <f t="shared" ref="X53:AA53" si="13">$W$66*X49+$X$66</f>
        <v>0.1159</v>
      </c>
      <c r="Y53" s="185">
        <f t="shared" si="13"/>
        <v>0.1159</v>
      </c>
      <c r="Z53" s="185">
        <f t="shared" si="13"/>
        <v>0.1159</v>
      </c>
      <c r="AA53" s="185">
        <f t="shared" si="13"/>
        <v>0.1159</v>
      </c>
      <c r="AB53" s="54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49</v>
      </c>
      <c r="N54" s="242"/>
      <c r="U54" s="186">
        <f>(($X67*U12+$W67)/($X67*$U12+$W67))</f>
        <v>1</v>
      </c>
      <c r="V54" s="186">
        <f>(($X67*V12+$W67)/($X67*$U12+$W67))</f>
        <v>1</v>
      </c>
      <c r="W54" s="186">
        <f>(($X67*W12+$W67)/($X67*$U12+$W67))</f>
        <v>1</v>
      </c>
      <c r="X54" s="186">
        <f>(($X67*X12+$W67)/($X67*$U12+$W67))</f>
        <v>1</v>
      </c>
      <c r="Y54" s="186">
        <f t="shared" ref="Y54:Z54" si="14">(($X67*Y12+$W67)/($X67*$U12+$W67))</f>
        <v>1</v>
      </c>
      <c r="Z54" s="186">
        <f t="shared" si="14"/>
        <v>1</v>
      </c>
      <c r="AA54" s="186">
        <f>(($X67*AA12+$W67)/($X67*$U12+$W67))</f>
        <v>1</v>
      </c>
      <c r="AB54" s="55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B55" s="6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48</v>
      </c>
      <c r="N56" s="242" t="s">
        <v>53</v>
      </c>
      <c r="U56" s="186">
        <f>U54*U53</f>
        <v>0.1159</v>
      </c>
      <c r="V56" s="186">
        <f>V54*V53</f>
        <v>0.1159</v>
      </c>
      <c r="W56" s="186">
        <f t="shared" ref="W56" si="15">W54*W53</f>
        <v>0.1159</v>
      </c>
      <c r="X56" s="186">
        <f>X54*X53</f>
        <v>0.1159</v>
      </c>
      <c r="Y56" s="186">
        <f t="shared" ref="Y56:AA56" si="16">Y54*Y53</f>
        <v>0.1159</v>
      </c>
      <c r="Z56" s="186">
        <f t="shared" si="16"/>
        <v>0.1159</v>
      </c>
      <c r="AA56" s="186">
        <f t="shared" si="16"/>
        <v>0.1159</v>
      </c>
      <c r="AB56" s="55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47</v>
      </c>
      <c r="N57" s="242" t="s">
        <v>53</v>
      </c>
      <c r="U57" s="186">
        <f>U50-U56</f>
        <v>-0.1159</v>
      </c>
      <c r="V57" s="186">
        <f>V50-V56</f>
        <v>-0.1159</v>
      </c>
      <c r="W57" s="186">
        <f t="shared" ref="W57" si="17">W50-W56</f>
        <v>-0.1159</v>
      </c>
      <c r="X57" s="186">
        <f>X50-X56</f>
        <v>-0.1159</v>
      </c>
      <c r="Y57" s="186">
        <f t="shared" ref="Y57:AA57" si="18">Y50-Y56</f>
        <v>-0.1159</v>
      </c>
      <c r="Z57" s="186">
        <f t="shared" si="18"/>
        <v>-0.1159</v>
      </c>
      <c r="AA57" s="186">
        <f t="shared" si="18"/>
        <v>-0.1159</v>
      </c>
      <c r="AB57" s="55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78</v>
      </c>
      <c r="N58" s="243" t="s">
        <v>30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9">Y57/Y36</f>
        <v>#DIV/0!</v>
      </c>
      <c r="Z58" s="89" t="e">
        <f t="shared" si="19"/>
        <v>#DIV/0!</v>
      </c>
      <c r="AA58" s="89" t="e">
        <f t="shared" si="19"/>
        <v>#DIV/0!</v>
      </c>
      <c r="AB58" s="56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55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57"/>
      <c r="AV60" s="67"/>
      <c r="BA60" s="132"/>
    </row>
    <row r="61" spans="1:53" s="76" customFormat="1" x14ac:dyDescent="0.2">
      <c r="A61" s="68"/>
      <c r="B61" s="69"/>
      <c r="C61" s="70"/>
      <c r="D61" s="70"/>
      <c r="E61" s="70"/>
      <c r="F61" s="71"/>
      <c r="G61" s="71"/>
      <c r="H61" s="60"/>
      <c r="I61" s="60"/>
      <c r="L61" s="187"/>
      <c r="M61" s="244"/>
      <c r="N61" s="245"/>
      <c r="U61" s="38" t="s">
        <v>7</v>
      </c>
      <c r="V61" s="39" t="s">
        <v>18</v>
      </c>
      <c r="W61" s="40" t="s">
        <v>19</v>
      </c>
      <c r="X61" s="41" t="s">
        <v>20</v>
      </c>
      <c r="Y61" s="40" t="s">
        <v>21</v>
      </c>
      <c r="Z61" s="42" t="s">
        <v>22</v>
      </c>
      <c r="AA61" s="39" t="s">
        <v>23</v>
      </c>
      <c r="AB61" s="2"/>
      <c r="AS61" s="67"/>
      <c r="AX61" s="132"/>
    </row>
    <row r="62" spans="1:53" s="76" customFormat="1" ht="15.75" x14ac:dyDescent="0.25">
      <c r="A62" s="72"/>
      <c r="B62" s="6"/>
      <c r="C62" s="6"/>
      <c r="D62" s="6"/>
      <c r="E62" s="6"/>
      <c r="F62" s="71"/>
      <c r="G62" s="60"/>
      <c r="H62" s="60"/>
      <c r="I62" s="60"/>
      <c r="L62" s="189"/>
      <c r="M62" s="241" t="s">
        <v>51</v>
      </c>
      <c r="N62" s="243" t="s">
        <v>29</v>
      </c>
      <c r="U62" s="190"/>
      <c r="V62" s="190" t="str">
        <f t="shared" ref="V62:AA62" si="20">IF(ISNUMBER(V58),IF(VolumeCorr=TRUE,IF(UnknownSampleCheck=FALSE,V58/V23,V58/V23/$M$12),IF(UnknownSampleCheck=FALSE,V58,V58/$M$12)),"")</f>
        <v/>
      </c>
      <c r="W62" s="190" t="str">
        <f t="shared" si="20"/>
        <v/>
      </c>
      <c r="X62" s="190" t="str">
        <f t="shared" si="20"/>
        <v/>
      </c>
      <c r="Y62" s="190" t="str">
        <f t="shared" si="20"/>
        <v/>
      </c>
      <c r="Z62" s="190" t="str">
        <f t="shared" si="20"/>
        <v/>
      </c>
      <c r="AA62" s="190" t="str">
        <f t="shared" si="20"/>
        <v/>
      </c>
      <c r="AB62" s="58"/>
      <c r="AS62" s="67"/>
      <c r="AX62" s="132"/>
    </row>
    <row r="63" spans="1:53" s="76" customFormat="1" x14ac:dyDescent="0.2">
      <c r="A63" s="72"/>
      <c r="B63" s="93"/>
      <c r="C63" s="6"/>
      <c r="D63" s="6"/>
      <c r="E63" s="6"/>
      <c r="F63" s="71"/>
      <c r="G63" s="60"/>
      <c r="H63" s="60"/>
      <c r="I63" s="60"/>
      <c r="L63" s="5"/>
      <c r="M63" s="191"/>
      <c r="N63" s="91"/>
      <c r="U63" s="192"/>
      <c r="V63" s="192"/>
      <c r="W63" s="193"/>
      <c r="X63" s="194"/>
      <c r="Y63" s="92"/>
      <c r="Z63" s="92"/>
      <c r="AA63" s="195"/>
      <c r="AB63" s="20"/>
      <c r="AC63" s="132"/>
      <c r="AD63" s="132"/>
      <c r="AS63" s="67"/>
      <c r="AX63" s="132"/>
    </row>
    <row r="64" spans="1:53" s="132" customFormat="1" x14ac:dyDescent="0.2">
      <c r="A64" s="72"/>
      <c r="B64" s="6"/>
      <c r="C64" s="6"/>
      <c r="D64" s="71"/>
      <c r="E64" s="71"/>
      <c r="F64" s="71"/>
      <c r="G64" s="60"/>
      <c r="H64" s="60"/>
      <c r="I64" s="60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76"/>
      <c r="AD64" s="76"/>
      <c r="AS64" s="199"/>
    </row>
    <row r="65" spans="1:52" s="76" customFormat="1" ht="14.25" x14ac:dyDescent="0.25">
      <c r="A65" s="72"/>
      <c r="B65" s="6"/>
      <c r="C65" s="6"/>
      <c r="D65" s="6"/>
      <c r="E65" s="6"/>
      <c r="F65" s="71"/>
      <c r="G65" s="60"/>
      <c r="H65" s="60"/>
      <c r="I65" s="60"/>
      <c r="L65" s="5"/>
      <c r="M65" s="232" t="s">
        <v>63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S65" s="67"/>
      <c r="AX65" s="132"/>
    </row>
    <row r="66" spans="1:52" s="76" customFormat="1" ht="14.25" x14ac:dyDescent="0.2">
      <c r="A66" s="72"/>
      <c r="B66" s="6"/>
      <c r="C66" s="6"/>
      <c r="D66" s="6"/>
      <c r="E66" s="6"/>
      <c r="F66" s="71"/>
      <c r="G66" s="60"/>
      <c r="H66" s="60"/>
      <c r="I66" s="60"/>
      <c r="L66" s="5"/>
      <c r="M66" s="214" t="s">
        <v>73</v>
      </c>
      <c r="N66" s="255" t="s">
        <v>74</v>
      </c>
      <c r="O66" s="255"/>
      <c r="U66" s="236"/>
      <c r="V66" s="236"/>
      <c r="W66" s="252">
        <v>8.2000000000000007E-3</v>
      </c>
      <c r="X66" s="252">
        <v>0.1159</v>
      </c>
      <c r="Y66" s="93" t="s">
        <v>34</v>
      </c>
      <c r="Z66" s="93"/>
      <c r="AA66" s="6"/>
      <c r="AB66" s="93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4.25" x14ac:dyDescent="0.25">
      <c r="A67" s="6"/>
      <c r="B67" s="6"/>
      <c r="C67" s="6"/>
      <c r="D67" s="6"/>
      <c r="E67" s="6"/>
      <c r="F67" s="71"/>
      <c r="G67" s="60"/>
      <c r="H67" s="60"/>
      <c r="I67" s="60"/>
      <c r="M67" s="88" t="s">
        <v>49</v>
      </c>
      <c r="N67" s="238" t="s">
        <v>67</v>
      </c>
      <c r="U67" s="236"/>
      <c r="V67" s="236"/>
      <c r="W67" s="237">
        <v>2.0000000000000001E-4</v>
      </c>
      <c r="X67" s="237">
        <v>6.7000000000000004E-2</v>
      </c>
      <c r="Y67" s="215" t="s">
        <v>35</v>
      </c>
      <c r="Z67" s="216"/>
      <c r="AA67" s="248"/>
      <c r="AB67" s="216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A68" s="6"/>
      <c r="B68" s="6"/>
      <c r="C68" s="6"/>
      <c r="D68" s="6"/>
      <c r="E68" s="6"/>
      <c r="F68" s="71"/>
      <c r="G68" s="60"/>
      <c r="H68" s="60"/>
      <c r="I68" s="60"/>
      <c r="AB68" s="6"/>
      <c r="AS68" s="67"/>
      <c r="AX68" s="132"/>
    </row>
    <row r="69" spans="1:52" s="76" customFormat="1" x14ac:dyDescent="0.2">
      <c r="A69" s="72"/>
      <c r="B69" s="6"/>
      <c r="C69" s="6"/>
      <c r="D69" s="6"/>
      <c r="E69" s="6"/>
      <c r="F69" s="71"/>
      <c r="G69" s="60"/>
      <c r="H69" s="60"/>
      <c r="I69" s="60"/>
      <c r="AB69" s="6"/>
      <c r="AS69" s="67"/>
      <c r="AX69" s="132"/>
    </row>
    <row r="70" spans="1:52" s="76" customFormat="1" x14ac:dyDescent="0.2">
      <c r="A70" s="209"/>
      <c r="B70" s="6"/>
      <c r="C70" s="6"/>
      <c r="D70" s="6"/>
      <c r="E70" s="6"/>
      <c r="F70" s="71"/>
      <c r="G70" s="60"/>
      <c r="H70" s="60"/>
      <c r="I70" s="60"/>
      <c r="AB70" s="6"/>
      <c r="AS70" s="67"/>
      <c r="AX70" s="132"/>
    </row>
    <row r="71" spans="1:52" s="76" customFormat="1" x14ac:dyDescent="0.2">
      <c r="A71" s="209"/>
      <c r="B71" s="6"/>
      <c r="C71" s="6"/>
      <c r="D71" s="6"/>
      <c r="E71" s="6"/>
      <c r="F71" s="71"/>
      <c r="G71" s="71"/>
      <c r="H71" s="60"/>
      <c r="I71" s="60"/>
      <c r="AB71" s="6"/>
      <c r="AS71" s="67"/>
      <c r="AX71" s="132"/>
    </row>
    <row r="72" spans="1:52" s="76" customFormat="1" x14ac:dyDescent="0.2">
      <c r="A72" s="93"/>
      <c r="B72" s="71"/>
      <c r="C72" s="71"/>
      <c r="D72" s="71"/>
      <c r="E72" s="71"/>
      <c r="F72" s="71"/>
      <c r="G72" s="71"/>
      <c r="H72" s="60"/>
      <c r="I72" s="60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B72" s="6"/>
      <c r="AS72" s="67"/>
      <c r="AX72" s="132"/>
    </row>
    <row r="73" spans="1:52" s="5" customFormat="1" x14ac:dyDescent="0.2">
      <c r="A73" s="71"/>
      <c r="B73" s="71"/>
      <c r="C73" s="71"/>
      <c r="D73" s="71"/>
      <c r="E73" s="71"/>
      <c r="F73" s="71"/>
      <c r="G73" s="71"/>
      <c r="H73" s="60"/>
      <c r="I73" s="60"/>
      <c r="L73" s="76"/>
      <c r="M73" s="76"/>
      <c r="N73" s="76"/>
      <c r="O73" s="76"/>
      <c r="P73" s="200"/>
      <c r="Q73" s="200"/>
      <c r="R73" s="200"/>
      <c r="S73" s="200"/>
      <c r="AB73" s="60"/>
      <c r="AU73" s="201"/>
      <c r="AV73" s="201"/>
      <c r="AW73" s="201"/>
      <c r="AZ73" s="134"/>
    </row>
    <row r="74" spans="1:52" s="5" customFormat="1" x14ac:dyDescent="0.2">
      <c r="A74" s="71"/>
      <c r="B74" s="71"/>
      <c r="C74" s="71"/>
      <c r="D74" s="71"/>
      <c r="E74" s="71"/>
      <c r="F74" s="71"/>
      <c r="G74" s="71"/>
      <c r="H74" s="60"/>
      <c r="I74" s="60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46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71"/>
      <c r="B75" s="71"/>
      <c r="C75" s="71"/>
      <c r="D75" s="71"/>
      <c r="E75" s="71"/>
      <c r="F75" s="71"/>
      <c r="G75" s="71"/>
      <c r="H75" s="60"/>
      <c r="I75" s="60"/>
      <c r="T75" s="120"/>
      <c r="U75" s="120"/>
      <c r="V75" s="120"/>
      <c r="W75" s="120"/>
      <c r="X75" s="120"/>
      <c r="Y75" s="120"/>
      <c r="Z75" s="120"/>
      <c r="AA75" s="120"/>
      <c r="AB75" s="46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71"/>
      <c r="B76" s="71"/>
      <c r="C76" s="71"/>
      <c r="D76" s="71"/>
      <c r="E76" s="71"/>
      <c r="F76" s="71"/>
      <c r="G76" s="71"/>
      <c r="H76" s="60"/>
      <c r="I76" s="6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46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71"/>
      <c r="B77" s="71"/>
      <c r="C77" s="71"/>
      <c r="D77" s="71"/>
      <c r="E77" s="71"/>
      <c r="F77" s="71"/>
      <c r="G77" s="71"/>
      <c r="H77" s="60"/>
      <c r="I77" s="6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46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10"/>
      <c r="B78" s="71"/>
      <c r="C78" s="71"/>
      <c r="D78" s="71"/>
      <c r="E78" s="71"/>
      <c r="F78" s="71"/>
      <c r="G78" s="71"/>
      <c r="H78" s="60"/>
      <c r="I78" s="6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46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10"/>
      <c r="B79" s="71"/>
      <c r="C79" s="71"/>
      <c r="D79" s="71"/>
      <c r="E79" s="71"/>
      <c r="F79" s="71"/>
      <c r="G79" s="71"/>
      <c r="H79" s="60"/>
      <c r="I79" s="6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46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10"/>
      <c r="B80" s="71"/>
      <c r="C80" s="71"/>
      <c r="D80" s="71"/>
      <c r="E80" s="71"/>
      <c r="F80" s="71"/>
      <c r="G80" s="71"/>
      <c r="H80" s="60"/>
      <c r="I80" s="6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46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A81" s="71"/>
      <c r="B81" s="71"/>
      <c r="C81" s="71"/>
      <c r="D81" s="71"/>
      <c r="E81" s="71"/>
      <c r="F81" s="71"/>
      <c r="G81" s="71"/>
      <c r="H81" s="60"/>
      <c r="I81" s="60"/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A82" s="71"/>
      <c r="B82" s="71"/>
      <c r="C82" s="71"/>
      <c r="D82" s="71"/>
      <c r="E82" s="71"/>
      <c r="F82" s="71"/>
      <c r="G82" s="71"/>
      <c r="H82" s="60"/>
      <c r="I82" s="60"/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A83" s="71"/>
      <c r="B83" s="71"/>
      <c r="C83" s="71"/>
      <c r="D83" s="71"/>
      <c r="E83" s="71"/>
      <c r="F83" s="60"/>
      <c r="G83" s="60"/>
      <c r="H83" s="60"/>
      <c r="I83" s="60"/>
      <c r="AU83" s="201"/>
      <c r="AV83" s="201"/>
      <c r="AW83" s="201"/>
      <c r="AX83" s="5"/>
      <c r="AY83" s="5"/>
      <c r="AZ83" s="134"/>
      <c r="BC83" s="5"/>
    </row>
    <row r="84" spans="1:59" x14ac:dyDescent="0.2">
      <c r="A84" s="210"/>
      <c r="B84" s="71"/>
      <c r="C84" s="71"/>
      <c r="D84" s="71"/>
      <c r="E84" s="71"/>
      <c r="F84" s="71"/>
      <c r="G84" s="71"/>
      <c r="H84" s="60"/>
      <c r="I84" s="60"/>
      <c r="AU84" s="201"/>
      <c r="AV84" s="201"/>
      <c r="AW84" s="201"/>
      <c r="AX84" s="5"/>
      <c r="AY84" s="5"/>
      <c r="AZ84" s="134"/>
      <c r="BC84" s="5"/>
    </row>
    <row r="85" spans="1:59" x14ac:dyDescent="0.2">
      <c r="A85" s="210"/>
      <c r="B85" s="71"/>
      <c r="C85" s="71"/>
      <c r="D85" s="71"/>
      <c r="E85" s="71"/>
      <c r="F85" s="71"/>
      <c r="G85" s="71"/>
      <c r="H85" s="60"/>
      <c r="I85" s="60"/>
      <c r="AU85" s="201"/>
      <c r="AV85" s="201"/>
      <c r="AW85" s="201"/>
      <c r="AX85" s="5"/>
      <c r="AY85" s="5"/>
      <c r="AZ85" s="134"/>
      <c r="BC85" s="5"/>
    </row>
    <row r="86" spans="1:59" x14ac:dyDescent="0.2">
      <c r="A86" s="210"/>
      <c r="B86" s="71"/>
      <c r="C86" s="71"/>
      <c r="D86" s="71"/>
      <c r="E86" s="71"/>
      <c r="F86" s="71"/>
      <c r="G86" s="71"/>
      <c r="H86" s="60"/>
      <c r="I86" s="60"/>
      <c r="AU86" s="201"/>
      <c r="AV86" s="201"/>
      <c r="AW86" s="201"/>
      <c r="AX86" s="5"/>
      <c r="AY86" s="5"/>
      <c r="AZ86" s="134"/>
      <c r="BC86" s="5"/>
    </row>
    <row r="87" spans="1:59" x14ac:dyDescent="0.2">
      <c r="A87" s="60"/>
      <c r="B87" s="60"/>
      <c r="C87" s="60"/>
      <c r="D87" s="60"/>
      <c r="E87" s="60"/>
      <c r="F87" s="71"/>
      <c r="G87" s="71"/>
      <c r="H87" s="60"/>
      <c r="I87" s="60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10"/>
      <c r="B88" s="71"/>
      <c r="C88" s="71"/>
      <c r="D88" s="71"/>
      <c r="E88" s="71"/>
      <c r="F88" s="71"/>
      <c r="G88" s="71"/>
      <c r="H88" s="71"/>
      <c r="I88" s="6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72"/>
      <c r="B89" s="71"/>
      <c r="C89" s="71"/>
      <c r="D89" s="71"/>
      <c r="E89" s="71"/>
      <c r="F89" s="71"/>
      <c r="G89" s="71"/>
      <c r="H89" s="60"/>
      <c r="I89" s="6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A90" s="71"/>
      <c r="B90" s="71"/>
      <c r="C90" s="71"/>
      <c r="D90" s="71"/>
      <c r="E90" s="71"/>
      <c r="F90" s="71"/>
      <c r="G90" s="71"/>
      <c r="H90" s="60"/>
      <c r="I90" s="6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A91" s="71"/>
      <c r="B91" s="71"/>
      <c r="C91" s="71"/>
      <c r="D91" s="71"/>
      <c r="E91" s="71"/>
      <c r="F91" s="71"/>
      <c r="G91" s="71"/>
      <c r="H91" s="60"/>
      <c r="I91" s="6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10"/>
      <c r="B92" s="71"/>
      <c r="C92" s="71"/>
      <c r="D92" s="71"/>
      <c r="E92" s="71"/>
      <c r="F92" s="71"/>
      <c r="G92" s="71"/>
      <c r="H92" s="60"/>
      <c r="I92" s="6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10"/>
      <c r="B93" s="71"/>
      <c r="C93" s="71"/>
      <c r="D93" s="71"/>
      <c r="E93" s="71"/>
      <c r="F93" s="71"/>
      <c r="G93" s="71"/>
      <c r="H93" s="60"/>
      <c r="I93" s="6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10"/>
      <c r="B94" s="71"/>
      <c r="C94" s="71"/>
      <c r="D94" s="71"/>
      <c r="E94" s="71"/>
      <c r="F94" s="71"/>
      <c r="G94" s="71"/>
      <c r="H94" s="60"/>
      <c r="I94" s="60"/>
    </row>
    <row r="95" spans="1:59" s="67" customFormat="1" x14ac:dyDescent="0.2">
      <c r="A95" s="210"/>
      <c r="B95" s="71"/>
      <c r="C95" s="71"/>
      <c r="D95" s="71"/>
      <c r="E95" s="71"/>
      <c r="F95" s="71"/>
      <c r="G95" s="71"/>
      <c r="H95" s="60"/>
      <c r="I95" s="6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A96" s="71"/>
      <c r="B96" s="71"/>
      <c r="C96" s="71"/>
      <c r="D96" s="71"/>
      <c r="E96" s="71"/>
      <c r="F96" s="71"/>
      <c r="G96" s="71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A97" s="71"/>
      <c r="B97" s="71"/>
      <c r="C97" s="71"/>
      <c r="D97" s="71"/>
      <c r="E97" s="71"/>
      <c r="F97" s="71"/>
      <c r="G97" s="71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209"/>
      <c r="B98" s="71"/>
      <c r="C98" s="71"/>
      <c r="D98" s="71"/>
      <c r="E98" s="71"/>
      <c r="F98" s="71"/>
      <c r="G98" s="71"/>
      <c r="H98" s="60"/>
      <c r="I98" s="6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5" name="Check Box 29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152400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152400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13D0-FA3B-4017-832F-263E655775D9}">
  <sheetPr codeName="Tabelle1"/>
  <dimension ref="A1:BH130"/>
  <sheetViews>
    <sheetView showGridLines="0" topLeftCell="K1" zoomScaleNormal="100" workbookViewId="0">
      <selection activeCell="M58" sqref="M58"/>
    </sheetView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40.7109375" style="5" customWidth="1"/>
    <col min="14" max="14" width="27.7109375" style="5" customWidth="1"/>
    <col min="15" max="15" width="16.42578125" style="5" customWidth="1"/>
    <col min="16" max="16" width="9.140625" style="5" customWidth="1"/>
    <col min="17" max="18" width="9.5703125" style="5" customWidth="1"/>
    <col min="19" max="19" width="15.28515625" style="5" customWidth="1"/>
    <col min="20" max="20" width="16.2851562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17" style="5" customWidth="1"/>
    <col min="26" max="26" width="16.5703125" style="5" customWidth="1"/>
    <col min="27" max="27" width="17.7109375" style="5" customWidth="1"/>
    <col min="28" max="28" width="9" style="5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17</v>
      </c>
      <c r="B1" s="102"/>
      <c r="C1" s="73" t="s">
        <v>0</v>
      </c>
      <c r="D1" s="254" t="s">
        <v>32</v>
      </c>
      <c r="E1" s="254"/>
      <c r="F1" s="254"/>
      <c r="G1" s="254"/>
      <c r="H1" s="218" t="s">
        <v>27</v>
      </c>
      <c r="I1" s="103"/>
      <c r="J1" s="103"/>
      <c r="L1" s="219"/>
      <c r="M1" s="253"/>
      <c r="N1" s="253"/>
      <c r="U1" s="112"/>
      <c r="V1" s="113"/>
      <c r="W1" s="113"/>
      <c r="X1" s="113"/>
      <c r="Y1" s="113"/>
      <c r="Z1" s="113"/>
      <c r="AA1" s="113"/>
      <c r="AB1" s="113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121"/>
      <c r="V2" s="121"/>
      <c r="W2" s="121"/>
      <c r="X2" s="121"/>
      <c r="Y2" s="121"/>
      <c r="Z2" s="121"/>
      <c r="AA2" s="121"/>
      <c r="AB2" s="12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33</v>
      </c>
      <c r="B3" s="104"/>
      <c r="D3" s="123"/>
      <c r="E3" s="123"/>
      <c r="F3" s="118"/>
      <c r="G3" s="119"/>
      <c r="I3" s="124" t="s">
        <v>25</v>
      </c>
      <c r="L3" s="221" t="s">
        <v>54</v>
      </c>
      <c r="M3" s="120"/>
      <c r="N3" s="5"/>
      <c r="U3" s="38" t="s">
        <v>7</v>
      </c>
      <c r="V3" s="39" t="s">
        <v>18</v>
      </c>
      <c r="W3" s="40" t="s">
        <v>19</v>
      </c>
      <c r="X3" s="41" t="s">
        <v>20</v>
      </c>
      <c r="Y3" s="40" t="s">
        <v>21</v>
      </c>
      <c r="Z3" s="42" t="s">
        <v>22</v>
      </c>
      <c r="AA3" s="39" t="s">
        <v>23</v>
      </c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26</v>
      </c>
      <c r="L4" s="130"/>
      <c r="M4" s="5"/>
      <c r="AB4" s="113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37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34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132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132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132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132"/>
      <c r="AE10" s="139"/>
      <c r="AF10" s="140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132"/>
      <c r="AE11" s="139"/>
      <c r="AF11" s="140"/>
      <c r="AG11" s="143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145"/>
      <c r="AE12" s="113"/>
      <c r="AF12" s="143"/>
      <c r="AG12" s="143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146"/>
      <c r="AC13" s="62"/>
      <c r="AD13" s="62"/>
      <c r="AE13" s="147"/>
      <c r="AF13" s="62"/>
      <c r="AG13" s="62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C14" s="62"/>
      <c r="AD14" s="62"/>
      <c r="AE14" s="62"/>
      <c r="AF14" s="62"/>
      <c r="AG14" s="62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48"/>
      <c r="AD15" s="148"/>
      <c r="AG15" s="62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55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18</v>
      </c>
      <c r="W16" s="40" t="s">
        <v>19</v>
      </c>
      <c r="X16" s="41" t="s">
        <v>20</v>
      </c>
      <c r="Y16" s="40" t="s">
        <v>21</v>
      </c>
      <c r="Z16" s="42" t="s">
        <v>22</v>
      </c>
      <c r="AA16" s="39" t="s">
        <v>23</v>
      </c>
      <c r="AB16" s="113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11</v>
      </c>
      <c r="N17" s="150" t="s">
        <v>43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151"/>
      <c r="AE17" s="152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14</v>
      </c>
      <c r="N18" s="150" t="s">
        <v>43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151"/>
      <c r="AE18" s="152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10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155"/>
      <c r="AC19" s="156" t="s">
        <v>12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56</v>
      </c>
      <c r="B20" s="158" t="s">
        <v>16</v>
      </c>
      <c r="C20" s="158"/>
      <c r="D20" s="135"/>
      <c r="E20" s="135"/>
      <c r="F20" s="135"/>
      <c r="G20" s="135"/>
      <c r="L20" s="100"/>
      <c r="M20" s="153" t="s">
        <v>76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155"/>
      <c r="AC20" s="156" t="s">
        <v>13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57</v>
      </c>
      <c r="B21" s="224" t="s">
        <v>71</v>
      </c>
      <c r="D21" s="135"/>
      <c r="E21" s="135"/>
      <c r="F21" s="137"/>
      <c r="G21" s="135"/>
      <c r="L21" s="159"/>
      <c r="M21" s="160" t="s">
        <v>38</v>
      </c>
      <c r="N21" s="161" t="s">
        <v>44</v>
      </c>
      <c r="O21" s="100"/>
      <c r="P21" s="100"/>
      <c r="Q21" s="100"/>
      <c r="R21" s="100"/>
      <c r="S21" s="100"/>
      <c r="T21" s="100"/>
      <c r="U21" s="162"/>
      <c r="V21" s="163" t="str">
        <f>IF(ISNUMBER(V17),IF(VolumeCorr2=TRUE,IF(UnknownSample=FALSE,V17/V23,V17/V23/$M$12),IF(UnknownSample=FALSE,V17,V17/$M$12)),"")</f>
        <v/>
      </c>
      <c r="W21" s="163" t="str">
        <f t="shared" ref="W21:AA21" si="4">IF(ISNUMBER(W17),IF(VolumeCorr2=TRUE,IF(UnknownSample=FALSE,W17/W23,W17/W23/$M$12),IF(UnknownSample=FALSE,W17,W17/$M$12)),"")</f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16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58</v>
      </c>
      <c r="B22" s="226" t="s">
        <v>70</v>
      </c>
      <c r="C22" s="135"/>
      <c r="E22" s="135"/>
      <c r="F22" s="137"/>
      <c r="G22" s="135"/>
      <c r="I22" s="166" t="b">
        <v>1</v>
      </c>
      <c r="L22" s="100"/>
      <c r="M22" s="160" t="s">
        <v>39</v>
      </c>
      <c r="N22" s="161" t="s">
        <v>44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164"/>
      <c r="AV22" s="67"/>
      <c r="BA22" s="132"/>
    </row>
    <row r="23" spans="1:53" s="76" customFormat="1" x14ac:dyDescent="0.2">
      <c r="A23" s="227" t="s">
        <v>59</v>
      </c>
      <c r="B23" s="228" t="s">
        <v>69</v>
      </c>
      <c r="C23" s="135"/>
      <c r="D23" s="135"/>
      <c r="E23" s="135"/>
      <c r="F23" s="135"/>
      <c r="G23" s="135"/>
      <c r="L23" s="100"/>
      <c r="M23" s="100" t="s">
        <v>31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151"/>
      <c r="AC23" s="62"/>
      <c r="AD23" s="62"/>
      <c r="AE23" s="5"/>
      <c r="AV23" s="67"/>
      <c r="BA23" s="132"/>
    </row>
    <row r="24" spans="1:53" s="76" customFormat="1" x14ac:dyDescent="0.2">
      <c r="A24" s="229" t="s">
        <v>60</v>
      </c>
      <c r="B24" s="5" t="s">
        <v>15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151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155"/>
      <c r="AC25" s="62"/>
      <c r="AD25" s="62"/>
      <c r="AE25" s="63"/>
      <c r="AV25" s="67"/>
      <c r="BA25" s="132"/>
    </row>
    <row r="26" spans="1:53" s="76" customFormat="1" ht="14.25" x14ac:dyDescent="0.2">
      <c r="A26" s="102"/>
      <c r="B26" s="102"/>
      <c r="C26" s="67"/>
      <c r="D26" s="103"/>
      <c r="E26" s="103"/>
      <c r="F26" s="103"/>
      <c r="G26" s="103"/>
      <c r="L26" s="230" t="s">
        <v>61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151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18</v>
      </c>
      <c r="W27" s="40" t="s">
        <v>19</v>
      </c>
      <c r="X27" s="41" t="s">
        <v>20</v>
      </c>
      <c r="Y27" s="40" t="s">
        <v>21</v>
      </c>
      <c r="Z27" s="42" t="s">
        <v>22</v>
      </c>
      <c r="AA27" s="39" t="s">
        <v>23</v>
      </c>
      <c r="AB27" s="172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151"/>
      <c r="AC28" s="62"/>
      <c r="AD28" s="62"/>
      <c r="AV28" s="67"/>
      <c r="BA28" s="132"/>
    </row>
    <row r="29" spans="1:53" s="76" customFormat="1" ht="15" x14ac:dyDescent="0.25">
      <c r="A29" s="102" t="s">
        <v>36</v>
      </c>
      <c r="B29" s="228"/>
      <c r="C29" s="135"/>
      <c r="D29" s="135"/>
      <c r="E29" s="135"/>
      <c r="F29" s="135"/>
      <c r="G29" s="135"/>
      <c r="L29" s="168"/>
      <c r="M29" s="217" t="s">
        <v>45</v>
      </c>
      <c r="N29" s="175" t="s">
        <v>42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179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40</v>
      </c>
      <c r="N30" s="175" t="s">
        <v>44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179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46</v>
      </c>
      <c r="N31" s="175" t="s">
        <v>44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179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41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179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62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73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24</v>
      </c>
      <c r="M36" s="181"/>
      <c r="N36" s="181"/>
      <c r="O36" s="94"/>
      <c r="P36" s="94"/>
      <c r="Q36" s="94"/>
      <c r="R36" s="94"/>
      <c r="S36" s="94"/>
      <c r="T36" s="94"/>
      <c r="U36" s="130"/>
      <c r="V36" s="130"/>
      <c r="W36" s="130"/>
      <c r="X36" s="130"/>
      <c r="Y36" s="130"/>
      <c r="Z36" s="130"/>
      <c r="AA36" s="130"/>
      <c r="AB36" s="120"/>
      <c r="AC36" s="182" t="s">
        <v>8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73"/>
      <c r="AC37" s="182" t="s">
        <v>9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75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75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18</v>
      </c>
      <c r="W40" s="40" t="s">
        <v>19</v>
      </c>
      <c r="X40" s="41" t="s">
        <v>20</v>
      </c>
      <c r="Y40" s="40" t="s">
        <v>21</v>
      </c>
      <c r="Z40" s="42" t="s">
        <v>22</v>
      </c>
      <c r="AA40" s="39" t="s">
        <v>23</v>
      </c>
      <c r="AB40" s="113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34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132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132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132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183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183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184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184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184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50</v>
      </c>
      <c r="N53" s="242" t="s">
        <v>53</v>
      </c>
      <c r="U53" s="185">
        <f>$W$66*U49+$X$66</f>
        <v>9.1399999999999995E-2</v>
      </c>
      <c r="V53" s="185">
        <f t="shared" ref="V53:AA53" si="12">$W$66*V49+$X$66</f>
        <v>9.1399999999999995E-2</v>
      </c>
      <c r="W53" s="185">
        <f t="shared" si="12"/>
        <v>9.1399999999999995E-2</v>
      </c>
      <c r="X53" s="185">
        <f t="shared" si="12"/>
        <v>9.1399999999999995E-2</v>
      </c>
      <c r="Y53" s="185">
        <f t="shared" si="12"/>
        <v>9.1399999999999995E-2</v>
      </c>
      <c r="Z53" s="185">
        <f t="shared" si="12"/>
        <v>9.1399999999999995E-2</v>
      </c>
      <c r="AA53" s="185">
        <f t="shared" si="12"/>
        <v>9.1399999999999995E-2</v>
      </c>
      <c r="AB53" s="185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49</v>
      </c>
      <c r="N54" s="242"/>
      <c r="U54" s="186">
        <f>(($X67*U12+$W67)/($X67*$U12+$W67))</f>
        <v>1</v>
      </c>
      <c r="V54" s="186">
        <f>(($X67*V12+$W67)/($X67*$U12+$W67))</f>
        <v>1</v>
      </c>
      <c r="W54" s="186">
        <f>(($X67*W12+$W67)/($X67*$U12+$W67))</f>
        <v>1</v>
      </c>
      <c r="X54" s="186">
        <f>(($X67*X12+$W67)/($X67*$U12+$W67))</f>
        <v>1</v>
      </c>
      <c r="Y54" s="186">
        <f t="shared" ref="Y54:Z54" si="13">(($X67*Y12+$W67)/($X67*$U12+$W67))</f>
        <v>1</v>
      </c>
      <c r="Z54" s="186">
        <f t="shared" si="13"/>
        <v>1</v>
      </c>
      <c r="AA54" s="186">
        <f>(($X67*AA12+$W67)/($X67*$U12+$W67))</f>
        <v>1</v>
      </c>
      <c r="AB54" s="186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48</v>
      </c>
      <c r="N56" s="242" t="s">
        <v>53</v>
      </c>
      <c r="U56" s="186">
        <f>U54*U53</f>
        <v>9.1399999999999995E-2</v>
      </c>
      <c r="V56" s="186">
        <f>V54*V53</f>
        <v>9.1399999999999995E-2</v>
      </c>
      <c r="W56" s="186">
        <f t="shared" ref="W56" si="14">W54*W53</f>
        <v>9.1399999999999995E-2</v>
      </c>
      <c r="X56" s="186">
        <f>X54*X53</f>
        <v>9.1399999999999995E-2</v>
      </c>
      <c r="Y56" s="186">
        <f t="shared" ref="Y56:AA56" si="15">Y54*Y53</f>
        <v>9.1399999999999995E-2</v>
      </c>
      <c r="Z56" s="186">
        <f t="shared" si="15"/>
        <v>9.1399999999999995E-2</v>
      </c>
      <c r="AA56" s="186">
        <f t="shared" si="15"/>
        <v>9.1399999999999995E-2</v>
      </c>
      <c r="AB56" s="186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47</v>
      </c>
      <c r="N57" s="242" t="s">
        <v>53</v>
      </c>
      <c r="U57" s="186">
        <f>U50-U56</f>
        <v>-9.1399999999999995E-2</v>
      </c>
      <c r="V57" s="186">
        <f>V50-V56</f>
        <v>-9.1399999999999995E-2</v>
      </c>
      <c r="W57" s="186">
        <f t="shared" ref="W57" si="16">W50-W56</f>
        <v>-9.1399999999999995E-2</v>
      </c>
      <c r="X57" s="186">
        <f>X50-X56</f>
        <v>-9.1399999999999995E-2</v>
      </c>
      <c r="Y57" s="186">
        <f t="shared" ref="Y57:AA57" si="17">Y50-Y56</f>
        <v>-9.1399999999999995E-2</v>
      </c>
      <c r="Z57" s="186">
        <f t="shared" si="17"/>
        <v>-9.1399999999999995E-2</v>
      </c>
      <c r="AA57" s="186">
        <f t="shared" si="17"/>
        <v>-9.1399999999999995E-2</v>
      </c>
      <c r="AB57" s="186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78</v>
      </c>
      <c r="N58" s="243" t="s">
        <v>30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8">Y57/Y36</f>
        <v>#DIV/0!</v>
      </c>
      <c r="Z58" s="89" t="e">
        <f t="shared" si="18"/>
        <v>#DIV/0!</v>
      </c>
      <c r="AA58" s="89" t="e">
        <f t="shared" si="18"/>
        <v>#DIV/0!</v>
      </c>
      <c r="AB58" s="89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186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90"/>
      <c r="AV60" s="67"/>
      <c r="BA60" s="132"/>
    </row>
    <row r="61" spans="1:53" s="76" customFormat="1" x14ac:dyDescent="0.2">
      <c r="A61" s="64"/>
      <c r="B61" s="65"/>
      <c r="C61" s="66"/>
      <c r="D61" s="66"/>
      <c r="E61" s="66"/>
      <c r="F61" s="67"/>
      <c r="G61" s="67"/>
      <c r="H61" s="5"/>
      <c r="I61" s="5"/>
      <c r="L61" s="187"/>
      <c r="M61" s="244"/>
      <c r="N61" s="245"/>
      <c r="U61" s="38" t="s">
        <v>7</v>
      </c>
      <c r="V61" s="39" t="s">
        <v>18</v>
      </c>
      <c r="W61" s="40" t="s">
        <v>19</v>
      </c>
      <c r="X61" s="41" t="s">
        <v>20</v>
      </c>
      <c r="Y61" s="40" t="s">
        <v>21</v>
      </c>
      <c r="Z61" s="42" t="s">
        <v>22</v>
      </c>
      <c r="AA61" s="39" t="s">
        <v>23</v>
      </c>
      <c r="AB61" s="113"/>
      <c r="AS61" s="67"/>
      <c r="AX61" s="132"/>
    </row>
    <row r="62" spans="1:53" s="76" customFormat="1" ht="15.75" x14ac:dyDescent="0.25">
      <c r="A62" s="188"/>
      <c r="F62" s="67"/>
      <c r="G62" s="5"/>
      <c r="H62" s="5"/>
      <c r="I62" s="5"/>
      <c r="L62" s="189"/>
      <c r="M62" s="241" t="s">
        <v>51</v>
      </c>
      <c r="N62" s="243" t="s">
        <v>29</v>
      </c>
      <c r="U62" s="190"/>
      <c r="V62" s="190" t="str">
        <f t="shared" ref="V62:AA62" si="19">IF(ISNUMBER(V58),IF(VolumeCorr2=TRUE,IF(UnknownSample=FALSE,V58/V23,V58/V23/$M$12),IF(UnknownSample=FALSE,V58,V58/$M$12)),"")</f>
        <v/>
      </c>
      <c r="W62" s="190" t="str">
        <f t="shared" si="19"/>
        <v/>
      </c>
      <c r="X62" s="190" t="str">
        <f t="shared" si="19"/>
        <v/>
      </c>
      <c r="Y62" s="190" t="str">
        <f t="shared" si="19"/>
        <v/>
      </c>
      <c r="Z62" s="190" t="str">
        <f t="shared" si="19"/>
        <v/>
      </c>
      <c r="AA62" s="190" t="str">
        <f t="shared" si="19"/>
        <v/>
      </c>
      <c r="AB62" s="190"/>
      <c r="AS62" s="67"/>
      <c r="AX62" s="132"/>
    </row>
    <row r="63" spans="1:53" s="76" customFormat="1" x14ac:dyDescent="0.2">
      <c r="A63" s="188"/>
      <c r="B63" s="182"/>
      <c r="F63" s="67"/>
      <c r="G63" s="5"/>
      <c r="H63" s="5"/>
      <c r="I63" s="5"/>
      <c r="L63" s="5"/>
      <c r="M63" s="246"/>
      <c r="N63" s="247"/>
      <c r="U63" s="192"/>
      <c r="V63" s="192"/>
      <c r="W63" s="193"/>
      <c r="X63" s="194"/>
      <c r="Y63" s="92"/>
      <c r="Z63" s="92"/>
      <c r="AA63" s="195"/>
      <c r="AB63" s="132"/>
      <c r="AC63" s="132"/>
      <c r="AD63" s="132"/>
      <c r="AS63" s="67"/>
      <c r="AX63" s="132"/>
    </row>
    <row r="64" spans="1:53" s="132" customFormat="1" x14ac:dyDescent="0.2">
      <c r="A64" s="188"/>
      <c r="B64" s="76"/>
      <c r="C64" s="76"/>
      <c r="D64" s="67"/>
      <c r="E64" s="67"/>
      <c r="F64" s="67"/>
      <c r="G64" s="5"/>
      <c r="H64" s="5"/>
      <c r="I64" s="5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194"/>
      <c r="AC64" s="76"/>
      <c r="AD64" s="76"/>
      <c r="AS64" s="199"/>
    </row>
    <row r="65" spans="1:52" s="76" customFormat="1" ht="14.25" x14ac:dyDescent="0.25">
      <c r="A65" s="188"/>
      <c r="F65" s="67"/>
      <c r="G65" s="5"/>
      <c r="H65" s="5"/>
      <c r="I65" s="5"/>
      <c r="L65" s="5"/>
      <c r="M65" s="232" t="s">
        <v>63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C65" s="6"/>
      <c r="AD65" s="6"/>
      <c r="AE65" s="6"/>
      <c r="AF65" s="6"/>
      <c r="AG65" s="6"/>
      <c r="AH65" s="6"/>
      <c r="AS65" s="67"/>
      <c r="AX65" s="132"/>
    </row>
    <row r="66" spans="1:52" s="76" customFormat="1" ht="14.25" x14ac:dyDescent="0.2">
      <c r="A66" s="188"/>
      <c r="F66" s="67"/>
      <c r="G66" s="5"/>
      <c r="H66" s="5"/>
      <c r="I66" s="5"/>
      <c r="L66" s="5"/>
      <c r="M66" s="214" t="s">
        <v>72</v>
      </c>
      <c r="N66" s="255" t="s">
        <v>75</v>
      </c>
      <c r="O66" s="255"/>
      <c r="U66" s="236"/>
      <c r="V66" s="236"/>
      <c r="W66" s="252">
        <v>-1.9800000000000002E-2</v>
      </c>
      <c r="X66" s="252">
        <v>9.1399999999999995E-2</v>
      </c>
      <c r="Y66" s="93" t="s">
        <v>34</v>
      </c>
      <c r="Z66" s="6"/>
      <c r="AA66" s="6"/>
      <c r="AB66" s="6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4.25" x14ac:dyDescent="0.25">
      <c r="F67" s="67"/>
      <c r="G67" s="5"/>
      <c r="H67" s="5"/>
      <c r="I67" s="5"/>
      <c r="M67" s="88" t="s">
        <v>49</v>
      </c>
      <c r="N67" s="238" t="s">
        <v>67</v>
      </c>
      <c r="U67" s="236"/>
      <c r="V67" s="236"/>
      <c r="W67" s="237">
        <v>2.0000000000000001E-4</v>
      </c>
      <c r="X67" s="237">
        <v>6.7000000000000004E-2</v>
      </c>
      <c r="Y67" s="215" t="s">
        <v>35</v>
      </c>
      <c r="Z67" s="248"/>
      <c r="AA67" s="248"/>
      <c r="AB67" s="248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F68" s="67"/>
      <c r="G68" s="5"/>
      <c r="H68" s="5"/>
      <c r="I68" s="5"/>
      <c r="AB68" s="6"/>
      <c r="AC68" s="6"/>
      <c r="AD68" s="6"/>
      <c r="AE68" s="6"/>
      <c r="AF68" s="6"/>
      <c r="AG68" s="6"/>
      <c r="AH68" s="6"/>
      <c r="AS68" s="67"/>
      <c r="AX68" s="132"/>
    </row>
    <row r="69" spans="1:52" s="76" customFormat="1" x14ac:dyDescent="0.2">
      <c r="A69" s="188"/>
      <c r="F69" s="67"/>
      <c r="G69" s="5"/>
      <c r="H69" s="5"/>
      <c r="I69" s="5"/>
      <c r="AS69" s="67"/>
      <c r="AX69" s="132"/>
    </row>
    <row r="70" spans="1:52" s="76" customFormat="1" x14ac:dyDescent="0.2">
      <c r="A70" s="109"/>
      <c r="F70" s="67"/>
      <c r="G70" s="5"/>
      <c r="H70" s="5"/>
      <c r="I70" s="5"/>
      <c r="AS70" s="67"/>
      <c r="AX70" s="132"/>
    </row>
    <row r="71" spans="1:52" s="76" customFormat="1" x14ac:dyDescent="0.2">
      <c r="A71" s="109"/>
      <c r="F71" s="67"/>
      <c r="G71" s="67"/>
      <c r="H71" s="5"/>
      <c r="I71" s="5"/>
      <c r="AS71" s="67"/>
      <c r="AX71" s="132"/>
    </row>
    <row r="72" spans="1:52" s="76" customFormat="1" x14ac:dyDescent="0.2">
      <c r="A72" s="182"/>
      <c r="B72" s="67"/>
      <c r="C72" s="67"/>
      <c r="D72" s="67"/>
      <c r="E72" s="67"/>
      <c r="F72" s="67"/>
      <c r="G72" s="67"/>
      <c r="H72" s="5"/>
      <c r="I72" s="5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S72" s="67"/>
      <c r="AX72" s="132"/>
    </row>
    <row r="73" spans="1:52" s="5" customFormat="1" x14ac:dyDescent="0.2">
      <c r="A73" s="67"/>
      <c r="B73" s="67"/>
      <c r="C73" s="67"/>
      <c r="D73" s="67"/>
      <c r="E73" s="67"/>
      <c r="F73" s="67"/>
      <c r="G73" s="67"/>
      <c r="L73" s="76"/>
      <c r="M73" s="76"/>
      <c r="N73" s="76"/>
      <c r="O73" s="76"/>
      <c r="P73" s="200"/>
      <c r="Q73" s="200"/>
      <c r="R73" s="200"/>
      <c r="S73" s="200"/>
      <c r="AU73" s="201"/>
      <c r="AV73" s="201"/>
      <c r="AW73" s="201"/>
      <c r="AZ73" s="134"/>
    </row>
    <row r="74" spans="1:52" s="5" customFormat="1" x14ac:dyDescent="0.2">
      <c r="A74" s="67"/>
      <c r="B74" s="67"/>
      <c r="C74" s="67"/>
      <c r="D74" s="67"/>
      <c r="E74" s="67"/>
      <c r="F74" s="67"/>
      <c r="G74" s="67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67"/>
      <c r="B75" s="67"/>
      <c r="C75" s="67"/>
      <c r="D75" s="67"/>
      <c r="E75" s="67"/>
      <c r="F75" s="67"/>
      <c r="G75" s="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67"/>
      <c r="B76" s="67"/>
      <c r="C76" s="67"/>
      <c r="D76" s="67"/>
      <c r="E76" s="67"/>
      <c r="F76" s="67"/>
      <c r="G76" s="67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67"/>
      <c r="B77" s="67"/>
      <c r="C77" s="67"/>
      <c r="D77" s="67"/>
      <c r="E77" s="67"/>
      <c r="F77" s="67"/>
      <c r="G77" s="67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02"/>
      <c r="B78" s="67"/>
      <c r="C78" s="67"/>
      <c r="D78" s="67"/>
      <c r="E78" s="67"/>
      <c r="F78" s="67"/>
      <c r="G78" s="67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02"/>
      <c r="B79" s="67"/>
      <c r="C79" s="67"/>
      <c r="D79" s="67"/>
      <c r="E79" s="67"/>
      <c r="F79" s="67"/>
      <c r="G79" s="67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02"/>
      <c r="B80" s="67"/>
      <c r="C80" s="67"/>
      <c r="D80" s="67"/>
      <c r="E80" s="67"/>
      <c r="F80" s="67"/>
      <c r="G80" s="67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F83" s="5"/>
      <c r="G83" s="5"/>
      <c r="AU83" s="201"/>
      <c r="AV83" s="201"/>
      <c r="AW83" s="201"/>
      <c r="AX83" s="5"/>
      <c r="AY83" s="5"/>
      <c r="AZ83" s="134"/>
      <c r="BC83" s="5"/>
    </row>
    <row r="84" spans="1:59" x14ac:dyDescent="0.2">
      <c r="A84" s="202"/>
      <c r="AU84" s="201"/>
      <c r="AV84" s="201"/>
      <c r="AW84" s="201"/>
      <c r="AX84" s="5"/>
      <c r="AY84" s="5"/>
      <c r="AZ84" s="134"/>
      <c r="BC84" s="5"/>
    </row>
    <row r="85" spans="1:59" x14ac:dyDescent="0.2">
      <c r="A85" s="202"/>
      <c r="AU85" s="201"/>
      <c r="AV85" s="201"/>
      <c r="AW85" s="201"/>
      <c r="AX85" s="5"/>
      <c r="AY85" s="5"/>
      <c r="AZ85" s="134"/>
      <c r="BC85" s="5"/>
    </row>
    <row r="86" spans="1:59" x14ac:dyDescent="0.2">
      <c r="A86" s="202"/>
      <c r="AU86" s="201"/>
      <c r="AV86" s="201"/>
      <c r="AW86" s="201"/>
      <c r="AX86" s="5"/>
      <c r="AY86" s="5"/>
      <c r="AZ86" s="134"/>
      <c r="BC86" s="5"/>
    </row>
    <row r="87" spans="1:59" x14ac:dyDescent="0.2">
      <c r="A87" s="5"/>
      <c r="B87" s="5"/>
      <c r="C87" s="5"/>
      <c r="D87" s="5"/>
      <c r="E87" s="5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18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0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0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02"/>
    </row>
    <row r="95" spans="1:59" s="67" customFormat="1" x14ac:dyDescent="0.2">
      <c r="A95" s="20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10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152400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152400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133350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133350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133350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133350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33BC-08B9-4F31-9F6F-7DBAB979E666}">
  <sheetPr codeName="Tabelle3"/>
  <dimension ref="A1:BH130"/>
  <sheetViews>
    <sheetView showGridLines="0" topLeftCell="K1" zoomScaleNormal="100" workbookViewId="0">
      <selection activeCell="M58" sqref="M58"/>
    </sheetView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39.85546875" style="5" customWidth="1"/>
    <col min="14" max="14" width="27.28515625" style="5" customWidth="1"/>
    <col min="15" max="15" width="20.7109375" style="5" customWidth="1"/>
    <col min="16" max="16" width="16.7109375" style="5" bestFit="1" customWidth="1"/>
    <col min="17" max="18" width="9.5703125" style="5" customWidth="1"/>
    <col min="19" max="19" width="16.7109375" style="5" customWidth="1"/>
    <col min="20" max="20" width="18.710937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20.28515625" style="5" customWidth="1"/>
    <col min="26" max="26" width="16.7109375" style="5" customWidth="1"/>
    <col min="27" max="27" width="17.7109375" style="5" customWidth="1"/>
    <col min="28" max="28" width="9" style="5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17</v>
      </c>
      <c r="B1" s="102"/>
      <c r="C1" s="73" t="s">
        <v>0</v>
      </c>
      <c r="D1" s="254" t="s">
        <v>32</v>
      </c>
      <c r="E1" s="254"/>
      <c r="F1" s="254"/>
      <c r="G1" s="254"/>
      <c r="H1" s="218" t="s">
        <v>27</v>
      </c>
      <c r="I1" s="103"/>
      <c r="J1" s="103"/>
      <c r="L1" s="219"/>
      <c r="M1" s="253"/>
      <c r="N1" s="253"/>
      <c r="U1" s="112"/>
      <c r="V1" s="113"/>
      <c r="W1" s="113"/>
      <c r="X1" s="113"/>
      <c r="Y1" s="113"/>
      <c r="Z1" s="113"/>
      <c r="AA1" s="113"/>
      <c r="AB1" s="113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211"/>
      <c r="D2" s="116"/>
      <c r="E2" s="117"/>
      <c r="F2" s="118"/>
      <c r="G2" s="119"/>
      <c r="L2" s="95"/>
      <c r="R2" s="120"/>
      <c r="U2" s="121"/>
      <c r="V2" s="121"/>
      <c r="W2" s="121"/>
      <c r="X2" s="121"/>
      <c r="Y2" s="121"/>
      <c r="Z2" s="121"/>
      <c r="AA2" s="121"/>
      <c r="AB2" s="12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33</v>
      </c>
      <c r="B3" s="104"/>
      <c r="D3" s="123"/>
      <c r="E3" s="123"/>
      <c r="F3" s="118"/>
      <c r="G3" s="119"/>
      <c r="I3" s="124" t="s">
        <v>25</v>
      </c>
      <c r="L3" s="221" t="s">
        <v>54</v>
      </c>
      <c r="M3" s="120"/>
      <c r="N3" s="5"/>
      <c r="U3" s="8" t="s">
        <v>7</v>
      </c>
      <c r="V3" s="9" t="s">
        <v>18</v>
      </c>
      <c r="W3" s="10" t="s">
        <v>19</v>
      </c>
      <c r="X3" s="11" t="s">
        <v>20</v>
      </c>
      <c r="Y3" s="10" t="s">
        <v>21</v>
      </c>
      <c r="Z3" s="12" t="s">
        <v>22</v>
      </c>
      <c r="AA3" s="9" t="s">
        <v>23</v>
      </c>
      <c r="AB3" s="113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26</v>
      </c>
      <c r="L4" s="212"/>
      <c r="M4" s="7"/>
      <c r="N4" s="3"/>
      <c r="O4" s="3"/>
      <c r="P4" s="3"/>
      <c r="Q4" s="3"/>
      <c r="R4" s="3"/>
      <c r="S4" s="3"/>
      <c r="T4" s="3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37</v>
      </c>
      <c r="C5" s="122"/>
      <c r="D5" s="122"/>
      <c r="E5" s="122"/>
      <c r="F5" s="122"/>
      <c r="G5" s="122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13"/>
      <c r="M6" s="16"/>
      <c r="N6" s="15"/>
      <c r="O6" s="15"/>
      <c r="P6" s="15"/>
      <c r="Q6" s="15"/>
      <c r="R6" s="15"/>
      <c r="S6" s="15"/>
      <c r="T6" s="15"/>
      <c r="U6" s="17"/>
      <c r="V6" s="17"/>
      <c r="W6" s="17"/>
      <c r="X6" s="17"/>
      <c r="Y6" s="17"/>
      <c r="Z6" s="17"/>
      <c r="AA6" s="17"/>
      <c r="AB6" s="134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16"/>
      <c r="M7" s="16"/>
      <c r="N7" s="15"/>
      <c r="O7" s="15"/>
      <c r="P7" s="15"/>
      <c r="Q7" s="15"/>
      <c r="R7" s="15"/>
      <c r="S7" s="15"/>
      <c r="T7" s="15"/>
      <c r="U7" s="19"/>
      <c r="V7" s="19"/>
      <c r="W7" s="19"/>
      <c r="X7" s="19"/>
      <c r="Y7" s="19"/>
      <c r="Z7" s="19"/>
      <c r="AA7" s="19"/>
      <c r="AB7" s="132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16"/>
      <c r="M8" s="16"/>
      <c r="N8" s="21"/>
      <c r="O8" s="15"/>
      <c r="P8" s="15"/>
      <c r="Q8" s="15"/>
      <c r="R8" s="15"/>
      <c r="S8" s="15"/>
      <c r="T8" s="15"/>
      <c r="U8" s="19"/>
      <c r="V8" s="19"/>
      <c r="W8" s="19"/>
      <c r="X8" s="19"/>
      <c r="Y8" s="19"/>
      <c r="Z8" s="19"/>
      <c r="AA8" s="19"/>
      <c r="AB8" s="132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16"/>
      <c r="M9" s="16"/>
      <c r="N9" s="21"/>
      <c r="O9" s="15"/>
      <c r="P9" s="15"/>
      <c r="Q9" s="15"/>
      <c r="R9" s="15"/>
      <c r="S9" s="15"/>
      <c r="T9" s="15"/>
      <c r="U9" s="19"/>
      <c r="V9" s="19"/>
      <c r="W9" s="19"/>
      <c r="X9" s="19"/>
      <c r="Y9" s="19"/>
      <c r="Z9" s="19"/>
      <c r="AA9" s="19"/>
      <c r="AB9" s="132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13"/>
      <c r="M10" s="13"/>
      <c r="N10" s="22"/>
      <c r="O10" s="15"/>
      <c r="P10" s="15"/>
      <c r="Q10" s="15"/>
      <c r="R10" s="15"/>
      <c r="S10" s="15"/>
      <c r="T10" s="15"/>
      <c r="U10" s="19"/>
      <c r="V10" s="19"/>
      <c r="W10" s="19"/>
      <c r="X10" s="19"/>
      <c r="Y10" s="19"/>
      <c r="Z10" s="19"/>
      <c r="AA10" s="19"/>
      <c r="AB10" s="132"/>
      <c r="AE10" s="139"/>
      <c r="AF10" s="140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213"/>
      <c r="M11" s="13"/>
      <c r="N11" s="22"/>
      <c r="O11" s="15"/>
      <c r="P11" s="15"/>
      <c r="Q11" s="15"/>
      <c r="R11" s="15"/>
      <c r="S11" s="15"/>
      <c r="T11" s="15"/>
      <c r="U11" s="19"/>
      <c r="V11" s="19"/>
      <c r="W11" s="19"/>
      <c r="X11" s="19"/>
      <c r="Y11" s="19"/>
      <c r="Z11" s="19"/>
      <c r="AA11" s="19"/>
      <c r="AB11" s="132"/>
      <c r="AE11" s="139"/>
      <c r="AF11" s="140"/>
      <c r="AG11" s="143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13"/>
      <c r="M12" s="61"/>
      <c r="N12" s="15"/>
      <c r="O12" s="15"/>
      <c r="P12" s="15"/>
      <c r="Q12" s="15"/>
      <c r="R12" s="15"/>
      <c r="S12" s="14"/>
      <c r="T12" s="14"/>
      <c r="U12" s="27"/>
      <c r="V12" s="27"/>
      <c r="W12" s="27"/>
      <c r="X12" s="27"/>
      <c r="Y12" s="27"/>
      <c r="Z12" s="27"/>
      <c r="AA12" s="27"/>
      <c r="AB12" s="145"/>
      <c r="AE12" s="113"/>
      <c r="AF12" s="143"/>
      <c r="AG12" s="143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13"/>
      <c r="M13" s="15"/>
      <c r="N13" s="15"/>
      <c r="O13" s="15"/>
      <c r="P13" s="15"/>
      <c r="Q13" s="15"/>
      <c r="R13" s="15"/>
      <c r="S13" s="14"/>
      <c r="T13" s="14"/>
      <c r="U13" s="29"/>
      <c r="V13" s="29"/>
      <c r="W13" s="29"/>
      <c r="X13" s="29"/>
      <c r="Y13" s="29"/>
      <c r="Z13" s="29"/>
      <c r="AA13" s="29"/>
      <c r="AB13" s="146"/>
      <c r="AC13" s="62"/>
      <c r="AD13" s="62"/>
      <c r="AE13" s="147"/>
      <c r="AF13" s="62"/>
      <c r="AG13" s="62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C14" s="62"/>
      <c r="AD14" s="62"/>
      <c r="AE14" s="62"/>
      <c r="AF14" s="62"/>
      <c r="AG14" s="62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48"/>
      <c r="AD15" s="148"/>
      <c r="AG15" s="62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55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18</v>
      </c>
      <c r="W16" s="40" t="s">
        <v>19</v>
      </c>
      <c r="X16" s="41" t="s">
        <v>20</v>
      </c>
      <c r="Y16" s="40" t="s">
        <v>21</v>
      </c>
      <c r="Z16" s="42" t="s">
        <v>22</v>
      </c>
      <c r="AA16" s="39" t="s">
        <v>23</v>
      </c>
      <c r="AB16" s="113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11</v>
      </c>
      <c r="N17" s="150" t="s">
        <v>28</v>
      </c>
      <c r="O17" s="100"/>
      <c r="P17" s="100"/>
      <c r="Q17" s="100"/>
      <c r="R17" s="100"/>
      <c r="S17" s="100"/>
      <c r="T17" s="100"/>
      <c r="U17" s="100"/>
      <c r="V17" s="35" t="str">
        <f t="shared" ref="V17:AA17" si="0">IF(ISNUMBER(V13),V13-($P$14*V12+$P$13),"")</f>
        <v/>
      </c>
      <c r="W17" s="35" t="str">
        <f t="shared" si="0"/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151"/>
      <c r="AE17" s="152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14</v>
      </c>
      <c r="N18" s="150" t="s">
        <v>28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151"/>
      <c r="AE18" s="152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10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155"/>
      <c r="AC19" s="156" t="s">
        <v>12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56</v>
      </c>
      <c r="B20" s="158" t="s">
        <v>16</v>
      </c>
      <c r="C20" s="158"/>
      <c r="D20" s="135"/>
      <c r="E20" s="135"/>
      <c r="F20" s="135"/>
      <c r="G20" s="135"/>
      <c r="L20" s="100"/>
      <c r="M20" s="153" t="s">
        <v>76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155"/>
      <c r="AC20" s="156" t="s">
        <v>13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57</v>
      </c>
      <c r="B21" s="224" t="s">
        <v>71</v>
      </c>
      <c r="D21" s="135"/>
      <c r="E21" s="135"/>
      <c r="F21" s="137"/>
      <c r="G21" s="135"/>
      <c r="L21" s="159"/>
      <c r="M21" s="160" t="s">
        <v>38</v>
      </c>
      <c r="N21" s="161" t="s">
        <v>29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IF(ISNUMBER(V17),IF(VolumeCorr3=TRUE,IF(UnknownSample3=FALSE,V17/V23,V17/V23/$M$12),IF(UnknownSample3=FALSE,V17,V17/$M$12)),"")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16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58</v>
      </c>
      <c r="B22" s="226" t="s">
        <v>70</v>
      </c>
      <c r="C22" s="135"/>
      <c r="E22" s="135"/>
      <c r="F22" s="137"/>
      <c r="G22" s="135"/>
      <c r="I22" s="166" t="b">
        <v>1</v>
      </c>
      <c r="L22" s="100"/>
      <c r="M22" s="160" t="s">
        <v>39</v>
      </c>
      <c r="N22" s="161" t="s">
        <v>29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 t="shared" ref="W22:AA22" si="5">W21-$AA$21</f>
        <v>#VALUE!</v>
      </c>
      <c r="X22" s="163" t="e">
        <f t="shared" si="5"/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164"/>
      <c r="AV22" s="67"/>
      <c r="BA22" s="132"/>
    </row>
    <row r="23" spans="1:53" s="76" customFormat="1" x14ac:dyDescent="0.2">
      <c r="A23" s="227" t="s">
        <v>59</v>
      </c>
      <c r="B23" s="228" t="s">
        <v>69</v>
      </c>
      <c r="C23" s="135"/>
      <c r="D23" s="135"/>
      <c r="E23" s="135"/>
      <c r="F23" s="135"/>
      <c r="G23" s="135"/>
      <c r="L23" s="100"/>
      <c r="M23" s="100" t="s">
        <v>31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>IF(ISNUMBER(X8),W23-(W23*X8/1000)/$M$14,W23)</f>
        <v>1</v>
      </c>
      <c r="Y23" s="36">
        <f>IF(ISNUMBER(Y8),X23-(X23*Y8/1000)/$M$14,X23)</f>
        <v>1</v>
      </c>
      <c r="Z23" s="36">
        <f>IF(ISNUMBER(Z8),Y23-(Y23*Z8/1000)/$M$14,Y23)</f>
        <v>1</v>
      </c>
      <c r="AA23" s="36">
        <f>IF(ISNUMBER(AA8),Z23-(Z23*AA8/1000)/$M$14,Z23)</f>
        <v>1</v>
      </c>
      <c r="AB23" s="151"/>
      <c r="AC23" s="62"/>
      <c r="AD23" s="62"/>
      <c r="AE23" s="5"/>
      <c r="AV23" s="67"/>
      <c r="BA23" s="132"/>
    </row>
    <row r="24" spans="1:53" s="76" customFormat="1" x14ac:dyDescent="0.2">
      <c r="A24" s="229" t="s">
        <v>60</v>
      </c>
      <c r="B24" s="5" t="s">
        <v>15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151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155"/>
      <c r="AC25" s="62"/>
      <c r="AD25" s="62"/>
      <c r="AE25" s="63"/>
      <c r="AV25" s="67"/>
      <c r="BA25" s="132"/>
    </row>
    <row r="26" spans="1:53" s="76" customFormat="1" ht="14.25" x14ac:dyDescent="0.2">
      <c r="B26" s="102"/>
      <c r="C26" s="67"/>
      <c r="D26" s="103"/>
      <c r="E26" s="103"/>
      <c r="F26" s="103"/>
      <c r="G26" s="103"/>
      <c r="L26" s="230" t="s">
        <v>61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151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18</v>
      </c>
      <c r="W27" s="40" t="s">
        <v>19</v>
      </c>
      <c r="X27" s="41" t="s">
        <v>20</v>
      </c>
      <c r="Y27" s="40" t="s">
        <v>21</v>
      </c>
      <c r="Z27" s="42" t="s">
        <v>22</v>
      </c>
      <c r="AA27" s="39" t="s">
        <v>23</v>
      </c>
      <c r="AB27" s="172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151"/>
      <c r="AC28" s="62"/>
      <c r="AD28" s="62"/>
      <c r="AV28" s="67"/>
      <c r="BA28" s="132"/>
    </row>
    <row r="29" spans="1:53" s="76" customFormat="1" ht="15" x14ac:dyDescent="0.25">
      <c r="A29" s="102" t="s">
        <v>36</v>
      </c>
      <c r="B29" s="228"/>
      <c r="C29" s="135"/>
      <c r="D29" s="135"/>
      <c r="E29" s="135"/>
      <c r="F29" s="135"/>
      <c r="G29" s="135"/>
      <c r="L29" s="168"/>
      <c r="M29" s="217" t="s">
        <v>45</v>
      </c>
      <c r="N29" s="175" t="s">
        <v>30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6">W58</f>
        <v>#DIV/0!</v>
      </c>
      <c r="X29" s="178" t="e">
        <f t="shared" si="6"/>
        <v>#DIV/0!</v>
      </c>
      <c r="Y29" s="178" t="e">
        <f t="shared" si="6"/>
        <v>#DIV/0!</v>
      </c>
      <c r="Z29" s="178" t="e">
        <f t="shared" si="6"/>
        <v>#DIV/0!</v>
      </c>
      <c r="AA29" s="178" t="e">
        <f t="shared" si="6"/>
        <v>#DIV/0!</v>
      </c>
      <c r="AB29" s="179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40</v>
      </c>
      <c r="N30" s="175" t="s">
        <v>29</v>
      </c>
      <c r="O30" s="231"/>
      <c r="P30" s="231"/>
      <c r="Q30" s="231"/>
      <c r="R30" s="231"/>
      <c r="S30" s="231"/>
      <c r="T30" s="231"/>
      <c r="U30" s="231"/>
      <c r="V30" s="178" t="str">
        <f t="shared" ref="V30" si="7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8">Z62</f>
        <v/>
      </c>
      <c r="AA30" s="178" t="str">
        <f t="shared" si="8"/>
        <v/>
      </c>
      <c r="AB30" s="179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46</v>
      </c>
      <c r="N31" s="175" t="s">
        <v>29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9">W30-$V$30</f>
        <v>#VALUE!</v>
      </c>
      <c r="X31" s="178" t="e">
        <f t="shared" si="9"/>
        <v>#VALUE!</v>
      </c>
      <c r="Y31" s="178" t="e">
        <f t="shared" si="9"/>
        <v>#VALUE!</v>
      </c>
      <c r="Z31" s="178" t="e">
        <f t="shared" si="9"/>
        <v>#VALUE!</v>
      </c>
      <c r="AA31" s="178" t="e">
        <f t="shared" si="9"/>
        <v>#VALUE!</v>
      </c>
      <c r="AB31" s="179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41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0">W30/W21</f>
        <v>#VALUE!</v>
      </c>
      <c r="X32" s="178" t="e">
        <f t="shared" si="10"/>
        <v>#VALUE!</v>
      </c>
      <c r="Y32" s="178" t="e">
        <f t="shared" si="10"/>
        <v>#VALUE!</v>
      </c>
      <c r="Z32" s="178" t="e">
        <f t="shared" si="10"/>
        <v>#VALUE!</v>
      </c>
      <c r="AA32" s="178" t="e">
        <f t="shared" si="10"/>
        <v>#VALUE!</v>
      </c>
      <c r="AB32" s="179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62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73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24</v>
      </c>
      <c r="M36" s="181"/>
      <c r="N36" s="181"/>
      <c r="O36" s="94"/>
      <c r="P36" s="94"/>
      <c r="Q36" s="94"/>
      <c r="R36" s="94"/>
      <c r="S36" s="94"/>
      <c r="T36" s="94"/>
      <c r="U36" s="212"/>
      <c r="V36" s="212"/>
      <c r="W36" s="212"/>
      <c r="X36" s="212"/>
      <c r="Y36" s="212"/>
      <c r="Z36" s="212"/>
      <c r="AA36" s="212"/>
      <c r="AB36" s="120"/>
      <c r="AC36" s="182" t="s">
        <v>8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73"/>
      <c r="AC37" s="182" t="s">
        <v>9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75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75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18</v>
      </c>
      <c r="W40" s="40" t="s">
        <v>19</v>
      </c>
      <c r="X40" s="41" t="s">
        <v>20</v>
      </c>
      <c r="Y40" s="40" t="s">
        <v>21</v>
      </c>
      <c r="Z40" s="42" t="s">
        <v>22</v>
      </c>
      <c r="AA40" s="39" t="s">
        <v>23</v>
      </c>
      <c r="AB40" s="113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212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13"/>
      <c r="M42" s="13"/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13"/>
      <c r="M43" s="16"/>
      <c r="N43" s="15"/>
      <c r="O43" s="15"/>
      <c r="P43" s="15"/>
      <c r="Q43" s="15"/>
      <c r="R43" s="15"/>
      <c r="S43" s="15"/>
      <c r="T43" s="15"/>
      <c r="U43" s="17"/>
      <c r="V43" s="17"/>
      <c r="W43" s="17"/>
      <c r="X43" s="17"/>
      <c r="Y43" s="17"/>
      <c r="Z43" s="17"/>
      <c r="AA43" s="17"/>
      <c r="AB43" s="134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16"/>
      <c r="M44" s="16"/>
      <c r="N44" s="15"/>
      <c r="O44" s="15"/>
      <c r="P44" s="15"/>
      <c r="Q44" s="15"/>
      <c r="R44" s="15"/>
      <c r="S44" s="15"/>
      <c r="T44" s="15"/>
      <c r="U44" s="19"/>
      <c r="V44" s="19"/>
      <c r="W44" s="19"/>
      <c r="X44" s="19"/>
      <c r="Y44" s="19"/>
      <c r="Z44" s="19"/>
      <c r="AA44" s="19"/>
      <c r="AB44" s="132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16"/>
      <c r="M45" s="16"/>
      <c r="N45" s="21"/>
      <c r="O45" s="15"/>
      <c r="P45" s="15"/>
      <c r="Q45" s="15"/>
      <c r="R45" s="15"/>
      <c r="S45" s="15"/>
      <c r="T45" s="15"/>
      <c r="U45" s="19"/>
      <c r="V45" s="19"/>
      <c r="W45" s="19"/>
      <c r="X45" s="19"/>
      <c r="Y45" s="19"/>
      <c r="Z45" s="19"/>
      <c r="AA45" s="19"/>
      <c r="AB45" s="132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16"/>
      <c r="M46" s="16"/>
      <c r="N46" s="21"/>
      <c r="O46" s="15"/>
      <c r="P46" s="15"/>
      <c r="Q46" s="15"/>
      <c r="R46" s="15"/>
      <c r="S46" s="15"/>
      <c r="T46" s="15"/>
      <c r="U46" s="19"/>
      <c r="V46" s="19"/>
      <c r="W46" s="19"/>
      <c r="X46" s="19"/>
      <c r="Y46" s="19"/>
      <c r="Z46" s="19"/>
      <c r="AA46" s="19"/>
      <c r="AB46" s="132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48"/>
      <c r="M47" s="48"/>
      <c r="N47" s="49"/>
      <c r="O47" s="15"/>
      <c r="P47" s="15"/>
      <c r="Q47" s="15"/>
      <c r="R47" s="15"/>
      <c r="S47" s="15"/>
      <c r="T47" s="15"/>
      <c r="U47" s="50"/>
      <c r="V47" s="50"/>
      <c r="W47" s="50"/>
      <c r="X47" s="50"/>
      <c r="Y47" s="50"/>
      <c r="Z47" s="50"/>
      <c r="AA47" s="50"/>
      <c r="AB47" s="183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48"/>
      <c r="M48" s="48"/>
      <c r="N48" s="49"/>
      <c r="O48" s="15"/>
      <c r="P48" s="15"/>
      <c r="Q48" s="15"/>
      <c r="R48" s="15"/>
      <c r="S48" s="15"/>
      <c r="T48" s="15"/>
      <c r="U48" s="50"/>
      <c r="V48" s="50"/>
      <c r="W48" s="50"/>
      <c r="X48" s="50"/>
      <c r="Y48" s="50"/>
      <c r="Z48" s="50"/>
      <c r="AA48" s="50"/>
      <c r="AB48" s="183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15"/>
      <c r="M49" s="15"/>
      <c r="N49" s="15"/>
      <c r="O49" s="15"/>
      <c r="P49" s="15"/>
      <c r="Q49" s="15"/>
      <c r="R49" s="15"/>
      <c r="S49" s="14"/>
      <c r="T49" s="14"/>
      <c r="U49" s="52"/>
      <c r="V49" s="52"/>
      <c r="W49" s="52"/>
      <c r="X49" s="52"/>
      <c r="Y49" s="52"/>
      <c r="Z49" s="52"/>
      <c r="AA49" s="52"/>
      <c r="AB49" s="184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15"/>
      <c r="M50" s="15"/>
      <c r="N50" s="15"/>
      <c r="O50" s="15"/>
      <c r="P50" s="15"/>
      <c r="Q50" s="15"/>
      <c r="R50" s="15"/>
      <c r="S50" s="14"/>
      <c r="T50" s="14"/>
      <c r="U50" s="52"/>
      <c r="V50" s="52"/>
      <c r="W50" s="52"/>
      <c r="X50" s="52"/>
      <c r="Y50" s="52"/>
      <c r="Z50" s="52"/>
      <c r="AA50" s="52"/>
      <c r="AB50" s="184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15"/>
      <c r="M51" s="48"/>
      <c r="N51" s="49"/>
      <c r="O51" s="15"/>
      <c r="P51" s="15"/>
      <c r="Q51" s="15"/>
      <c r="R51" s="15"/>
      <c r="S51" s="15"/>
      <c r="T51" s="15"/>
      <c r="U51" s="52"/>
      <c r="V51" s="52"/>
      <c r="W51" s="52"/>
      <c r="X51" s="52"/>
      <c r="Y51" s="52"/>
      <c r="Z51" s="52"/>
      <c r="AA51" s="52"/>
      <c r="AB51" s="184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50</v>
      </c>
      <c r="N53" s="242" t="s">
        <v>53</v>
      </c>
      <c r="U53" s="185">
        <f>$W$66*U49+$X$66</f>
        <v>8.6800000000000002E-2</v>
      </c>
      <c r="V53" s="185">
        <f t="shared" ref="V53:AA53" si="11">$W$66*V49+$X$66</f>
        <v>8.6800000000000002E-2</v>
      </c>
      <c r="W53" s="185">
        <f t="shared" si="11"/>
        <v>8.6800000000000002E-2</v>
      </c>
      <c r="X53" s="185">
        <f t="shared" si="11"/>
        <v>8.6800000000000002E-2</v>
      </c>
      <c r="Y53" s="185">
        <f t="shared" si="11"/>
        <v>8.6800000000000002E-2</v>
      </c>
      <c r="Z53" s="185">
        <f t="shared" si="11"/>
        <v>8.6800000000000002E-2</v>
      </c>
      <c r="AA53" s="185">
        <f t="shared" si="11"/>
        <v>8.6800000000000002E-2</v>
      </c>
      <c r="AB53" s="185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49</v>
      </c>
      <c r="N54" s="242"/>
      <c r="U54" s="186">
        <f t="shared" ref="U54:AA54" si="12">(($X67*U12+$W67)/($X67*$U12+$W67))</f>
        <v>1</v>
      </c>
      <c r="V54" s="186">
        <f t="shared" si="12"/>
        <v>1</v>
      </c>
      <c r="W54" s="186">
        <f t="shared" si="12"/>
        <v>1</v>
      </c>
      <c r="X54" s="186">
        <f t="shared" si="12"/>
        <v>1</v>
      </c>
      <c r="Y54" s="186">
        <f t="shared" si="12"/>
        <v>1</v>
      </c>
      <c r="Z54" s="186">
        <f t="shared" si="12"/>
        <v>1</v>
      </c>
      <c r="AA54" s="186">
        <f t="shared" si="12"/>
        <v>1</v>
      </c>
      <c r="AB54" s="186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48</v>
      </c>
      <c r="N56" s="242" t="s">
        <v>53</v>
      </c>
      <c r="U56" s="186">
        <f>U54*U53</f>
        <v>8.6800000000000002E-2</v>
      </c>
      <c r="V56" s="186">
        <f>V54*V53</f>
        <v>8.6800000000000002E-2</v>
      </c>
      <c r="W56" s="186">
        <f t="shared" ref="W56" si="13">W54*W53</f>
        <v>8.6800000000000002E-2</v>
      </c>
      <c r="X56" s="186">
        <f>X54*X53</f>
        <v>8.6800000000000002E-2</v>
      </c>
      <c r="Y56" s="186">
        <f t="shared" ref="Y56:AA56" si="14">Y54*Y53</f>
        <v>8.6800000000000002E-2</v>
      </c>
      <c r="Z56" s="186">
        <f t="shared" si="14"/>
        <v>8.6800000000000002E-2</v>
      </c>
      <c r="AA56" s="186">
        <f t="shared" si="14"/>
        <v>8.6800000000000002E-2</v>
      </c>
      <c r="AB56" s="186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47</v>
      </c>
      <c r="N57" s="242" t="s">
        <v>53</v>
      </c>
      <c r="U57" s="186">
        <f>U50-U56</f>
        <v>-8.6800000000000002E-2</v>
      </c>
      <c r="V57" s="186">
        <f>V50-V56</f>
        <v>-8.6800000000000002E-2</v>
      </c>
      <c r="W57" s="186">
        <f t="shared" ref="W57" si="15">W50-W56</f>
        <v>-8.6800000000000002E-2</v>
      </c>
      <c r="X57" s="186">
        <f>X50-X56</f>
        <v>-8.6800000000000002E-2</v>
      </c>
      <c r="Y57" s="186">
        <f t="shared" ref="Y57:AA57" si="16">Y50-Y56</f>
        <v>-8.6800000000000002E-2</v>
      </c>
      <c r="Z57" s="186">
        <f t="shared" si="16"/>
        <v>-8.6800000000000002E-2</v>
      </c>
      <c r="AA57" s="186">
        <f t="shared" si="16"/>
        <v>-8.6800000000000002E-2</v>
      </c>
      <c r="AB57" s="186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78</v>
      </c>
      <c r="N58" s="243" t="s">
        <v>30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7">Y57/Y36</f>
        <v>#DIV/0!</v>
      </c>
      <c r="Z58" s="89" t="e">
        <f t="shared" si="17"/>
        <v>#DIV/0!</v>
      </c>
      <c r="AA58" s="89" t="e">
        <f t="shared" si="17"/>
        <v>#DIV/0!</v>
      </c>
      <c r="AB58" s="89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186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90"/>
      <c r="AV60" s="67"/>
      <c r="BA60" s="132"/>
    </row>
    <row r="61" spans="1:53" s="76" customFormat="1" x14ac:dyDescent="0.2">
      <c r="A61" s="64"/>
      <c r="B61" s="65"/>
      <c r="C61" s="66"/>
      <c r="D61" s="66"/>
      <c r="E61" s="66"/>
      <c r="F61" s="67"/>
      <c r="G61" s="67"/>
      <c r="H61" s="5"/>
      <c r="I61" s="5"/>
      <c r="L61" s="187"/>
      <c r="M61" s="244"/>
      <c r="N61" s="245"/>
      <c r="U61" s="38" t="s">
        <v>7</v>
      </c>
      <c r="V61" s="39" t="s">
        <v>18</v>
      </c>
      <c r="W61" s="40" t="s">
        <v>19</v>
      </c>
      <c r="X61" s="41" t="s">
        <v>20</v>
      </c>
      <c r="Y61" s="40" t="s">
        <v>21</v>
      </c>
      <c r="Z61" s="42" t="s">
        <v>22</v>
      </c>
      <c r="AA61" s="39" t="s">
        <v>23</v>
      </c>
      <c r="AB61" s="113"/>
      <c r="AS61" s="67"/>
      <c r="AX61" s="132"/>
    </row>
    <row r="62" spans="1:53" s="76" customFormat="1" ht="15.75" x14ac:dyDescent="0.25">
      <c r="A62" s="188"/>
      <c r="F62" s="67"/>
      <c r="G62" s="5"/>
      <c r="H62" s="5"/>
      <c r="I62" s="5"/>
      <c r="L62" s="189"/>
      <c r="M62" s="241" t="s">
        <v>51</v>
      </c>
      <c r="N62" s="243" t="s">
        <v>29</v>
      </c>
      <c r="U62" s="190"/>
      <c r="V62" s="190" t="str">
        <f t="shared" ref="V62:AA62" si="18">IF(ISNUMBER(V58),IF(VolumeCorr3=TRUE,IF(UnknownSample3=FALSE,V58/V23,V58/V23/$M$12),IF(UnknownSample3=FALSE,V58,V58/$M$12)),"")</f>
        <v/>
      </c>
      <c r="W62" s="190" t="str">
        <f t="shared" si="18"/>
        <v/>
      </c>
      <c r="X62" s="190" t="str">
        <f t="shared" si="18"/>
        <v/>
      </c>
      <c r="Y62" s="190" t="str">
        <f t="shared" si="18"/>
        <v/>
      </c>
      <c r="Z62" s="190" t="str">
        <f t="shared" si="18"/>
        <v/>
      </c>
      <c r="AA62" s="190" t="str">
        <f t="shared" si="18"/>
        <v/>
      </c>
      <c r="AB62" s="58"/>
      <c r="AC62" s="6"/>
      <c r="AD62" s="6"/>
      <c r="AE62" s="6"/>
      <c r="AF62" s="6"/>
      <c r="AG62" s="6"/>
      <c r="AS62" s="67"/>
      <c r="AX62" s="132"/>
    </row>
    <row r="63" spans="1:53" s="76" customFormat="1" x14ac:dyDescent="0.2">
      <c r="A63" s="188"/>
      <c r="B63" s="182"/>
      <c r="F63" s="67"/>
      <c r="G63" s="5"/>
      <c r="H63" s="5"/>
      <c r="I63" s="5"/>
      <c r="L63" s="5"/>
      <c r="M63" s="246"/>
      <c r="N63" s="247"/>
      <c r="U63" s="192"/>
      <c r="V63" s="192"/>
      <c r="W63" s="193"/>
      <c r="X63" s="194"/>
      <c r="Y63" s="92"/>
      <c r="Z63" s="92"/>
      <c r="AA63" s="195"/>
      <c r="AB63" s="20"/>
      <c r="AC63" s="20"/>
      <c r="AD63" s="20"/>
      <c r="AE63" s="6"/>
      <c r="AF63" s="6"/>
      <c r="AG63" s="6"/>
      <c r="AS63" s="67"/>
      <c r="AX63" s="132"/>
    </row>
    <row r="64" spans="1:53" s="132" customFormat="1" x14ac:dyDescent="0.2">
      <c r="A64" s="188"/>
      <c r="B64" s="76"/>
      <c r="C64" s="76"/>
      <c r="D64" s="67"/>
      <c r="E64" s="67"/>
      <c r="F64" s="67"/>
      <c r="G64" s="5"/>
      <c r="H64" s="5"/>
      <c r="I64" s="5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6"/>
      <c r="AD64" s="6"/>
      <c r="AE64" s="20"/>
      <c r="AF64" s="20"/>
      <c r="AG64" s="20"/>
      <c r="AS64" s="199"/>
    </row>
    <row r="65" spans="1:52" s="76" customFormat="1" ht="14.25" x14ac:dyDescent="0.25">
      <c r="A65" s="188"/>
      <c r="F65" s="67"/>
      <c r="G65" s="5"/>
      <c r="H65" s="5"/>
      <c r="I65" s="5"/>
      <c r="L65" s="5"/>
      <c r="M65" s="232" t="s">
        <v>63</v>
      </c>
      <c r="N65" s="233"/>
      <c r="U65" s="233"/>
      <c r="V65" s="233"/>
      <c r="W65" s="234" t="s">
        <v>64</v>
      </c>
      <c r="X65" s="234" t="s">
        <v>65</v>
      </c>
      <c r="Y65" s="234"/>
      <c r="Z65" s="234"/>
      <c r="AA65" s="234"/>
      <c r="AB65" s="235"/>
      <c r="AC65" s="6"/>
      <c r="AD65" s="6"/>
      <c r="AE65" s="6"/>
      <c r="AF65" s="6"/>
      <c r="AG65" s="6"/>
      <c r="AS65" s="67"/>
      <c r="AX65" s="132"/>
    </row>
    <row r="66" spans="1:52" s="76" customFormat="1" ht="14.25" x14ac:dyDescent="0.2">
      <c r="A66" s="188"/>
      <c r="F66" s="67"/>
      <c r="G66" s="5"/>
      <c r="H66" s="5"/>
      <c r="I66" s="5"/>
      <c r="L66" s="5"/>
      <c r="M66" s="214" t="s">
        <v>52</v>
      </c>
      <c r="N66" s="255" t="s">
        <v>66</v>
      </c>
      <c r="O66" s="255"/>
      <c r="U66" s="236"/>
      <c r="V66" s="236"/>
      <c r="W66" s="252">
        <v>-1.66E-2</v>
      </c>
      <c r="X66" s="252">
        <v>8.6800000000000002E-2</v>
      </c>
      <c r="Y66" s="93" t="s">
        <v>34</v>
      </c>
      <c r="Z66" s="93"/>
      <c r="AA66" s="93"/>
      <c r="AB66" s="93"/>
      <c r="AC66" s="93"/>
      <c r="AD66" s="93"/>
      <c r="AE66" s="93"/>
      <c r="AF66" s="93"/>
      <c r="AG66" s="93"/>
      <c r="AH66" s="93"/>
      <c r="AI66" s="6"/>
      <c r="AJ66" s="93"/>
      <c r="AK66" s="182"/>
      <c r="AL66" s="182"/>
      <c r="AS66" s="67"/>
      <c r="AX66" s="132"/>
    </row>
    <row r="67" spans="1:52" s="76" customFormat="1" ht="14.25" x14ac:dyDescent="0.25">
      <c r="F67" s="67"/>
      <c r="G67" s="5"/>
      <c r="H67" s="5"/>
      <c r="I67" s="5"/>
      <c r="M67" s="88" t="s">
        <v>49</v>
      </c>
      <c r="N67" s="238" t="s">
        <v>67</v>
      </c>
      <c r="U67" s="236"/>
      <c r="V67" s="236"/>
      <c r="W67" s="237">
        <v>2.0000000000000001E-4</v>
      </c>
      <c r="X67" s="237">
        <v>6.7000000000000004E-2</v>
      </c>
      <c r="Y67" s="215" t="s">
        <v>35</v>
      </c>
      <c r="Z67" s="216"/>
      <c r="AA67" s="216"/>
      <c r="AB67" s="216"/>
      <c r="AC67" s="6"/>
      <c r="AD67" s="6"/>
      <c r="AE67" s="6"/>
      <c r="AF67" s="6"/>
      <c r="AG67" s="6"/>
      <c r="AS67" s="67"/>
      <c r="AX67" s="132"/>
    </row>
    <row r="68" spans="1:52" s="76" customFormat="1" x14ac:dyDescent="0.2">
      <c r="F68" s="67"/>
      <c r="G68" s="5"/>
      <c r="H68" s="5"/>
      <c r="I68" s="5"/>
      <c r="AB68" s="6"/>
      <c r="AC68" s="6"/>
      <c r="AD68" s="6"/>
      <c r="AE68" s="6"/>
      <c r="AF68" s="6"/>
      <c r="AG68" s="6"/>
      <c r="AS68" s="67"/>
      <c r="AX68" s="132"/>
    </row>
    <row r="69" spans="1:52" s="76" customFormat="1" x14ac:dyDescent="0.2">
      <c r="A69" s="188"/>
      <c r="F69" s="67"/>
      <c r="G69" s="5"/>
      <c r="H69" s="5"/>
      <c r="I69" s="5"/>
      <c r="AB69" s="6"/>
      <c r="AC69" s="6"/>
      <c r="AD69" s="6"/>
      <c r="AE69" s="6"/>
      <c r="AF69" s="6"/>
      <c r="AG69" s="6"/>
      <c r="AS69" s="67"/>
      <c r="AX69" s="132"/>
    </row>
    <row r="70" spans="1:52" s="76" customFormat="1" x14ac:dyDescent="0.2">
      <c r="A70" s="109"/>
      <c r="F70" s="67"/>
      <c r="G70" s="5"/>
      <c r="H70" s="5"/>
      <c r="I70" s="5"/>
      <c r="AS70" s="67"/>
      <c r="AX70" s="132"/>
    </row>
    <row r="71" spans="1:52" s="76" customFormat="1" x14ac:dyDescent="0.2">
      <c r="A71" s="109"/>
      <c r="F71" s="67"/>
      <c r="G71" s="67"/>
      <c r="H71" s="5"/>
      <c r="I71" s="5"/>
      <c r="AS71" s="67"/>
      <c r="AX71" s="132"/>
    </row>
    <row r="72" spans="1:52" s="76" customFormat="1" x14ac:dyDescent="0.2">
      <c r="A72" s="182"/>
      <c r="B72" s="67"/>
      <c r="C72" s="67"/>
      <c r="D72" s="67"/>
      <c r="E72" s="67"/>
      <c r="F72" s="67"/>
      <c r="G72" s="67"/>
      <c r="H72" s="5"/>
      <c r="I72" s="5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S72" s="67"/>
      <c r="AX72" s="132"/>
    </row>
    <row r="73" spans="1:52" s="5" customFormat="1" x14ac:dyDescent="0.2">
      <c r="A73" s="67"/>
      <c r="B73" s="67"/>
      <c r="C73" s="67"/>
      <c r="D73" s="67"/>
      <c r="E73" s="67"/>
      <c r="F73" s="67"/>
      <c r="G73" s="67"/>
      <c r="L73" s="76"/>
      <c r="M73" s="76"/>
      <c r="N73" s="76"/>
      <c r="O73" s="76"/>
      <c r="P73" s="200"/>
      <c r="Q73" s="200"/>
      <c r="R73" s="200"/>
      <c r="S73" s="200"/>
      <c r="AU73" s="201"/>
      <c r="AV73" s="201"/>
      <c r="AW73" s="201"/>
      <c r="AZ73" s="134"/>
    </row>
    <row r="74" spans="1:52" s="5" customFormat="1" x14ac:dyDescent="0.2">
      <c r="A74" s="67"/>
      <c r="B74" s="67"/>
      <c r="C74" s="67"/>
      <c r="D74" s="67"/>
      <c r="E74" s="67"/>
      <c r="F74" s="67"/>
      <c r="G74" s="67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67"/>
      <c r="B75" s="67"/>
      <c r="C75" s="67"/>
      <c r="D75" s="67"/>
      <c r="E75" s="67"/>
      <c r="F75" s="67"/>
      <c r="G75" s="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67"/>
      <c r="B76" s="67"/>
      <c r="C76" s="67"/>
      <c r="D76" s="67"/>
      <c r="E76" s="67"/>
      <c r="F76" s="67"/>
      <c r="G76" s="67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67"/>
      <c r="B77" s="67"/>
      <c r="C77" s="67"/>
      <c r="D77" s="67"/>
      <c r="E77" s="67"/>
      <c r="F77" s="67"/>
      <c r="G77" s="67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02"/>
      <c r="B78" s="67"/>
      <c r="C78" s="67"/>
      <c r="D78" s="67"/>
      <c r="E78" s="67"/>
      <c r="F78" s="67"/>
      <c r="G78" s="67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02"/>
      <c r="B79" s="67"/>
      <c r="C79" s="67"/>
      <c r="D79" s="67"/>
      <c r="E79" s="67"/>
      <c r="F79" s="67"/>
      <c r="G79" s="67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02"/>
      <c r="B80" s="67"/>
      <c r="C80" s="67"/>
      <c r="D80" s="67"/>
      <c r="E80" s="67"/>
      <c r="F80" s="67"/>
      <c r="G80" s="67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F83" s="5"/>
      <c r="G83" s="5"/>
      <c r="AU83" s="201"/>
      <c r="AV83" s="201"/>
      <c r="AW83" s="201"/>
      <c r="AX83" s="5"/>
      <c r="AY83" s="5"/>
      <c r="AZ83" s="134"/>
      <c r="BC83" s="5"/>
    </row>
    <row r="84" spans="1:59" x14ac:dyDescent="0.2">
      <c r="A84" s="202"/>
      <c r="AU84" s="201"/>
      <c r="AV84" s="201"/>
      <c r="AW84" s="201"/>
      <c r="AX84" s="5"/>
      <c r="AY84" s="5"/>
      <c r="AZ84" s="134"/>
      <c r="BC84" s="5"/>
    </row>
    <row r="85" spans="1:59" x14ac:dyDescent="0.2">
      <c r="A85" s="202"/>
      <c r="AU85" s="201"/>
      <c r="AV85" s="201"/>
      <c r="AW85" s="201"/>
      <c r="AX85" s="5"/>
      <c r="AY85" s="5"/>
      <c r="AZ85" s="134"/>
      <c r="BC85" s="5"/>
    </row>
    <row r="86" spans="1:59" x14ac:dyDescent="0.2">
      <c r="A86" s="202"/>
      <c r="AU86" s="201"/>
      <c r="AV86" s="201"/>
      <c r="AW86" s="201"/>
      <c r="AX86" s="5"/>
      <c r="AY86" s="5"/>
      <c r="AZ86" s="134"/>
      <c r="BC86" s="5"/>
    </row>
    <row r="87" spans="1:59" x14ac:dyDescent="0.2">
      <c r="A87" s="5"/>
      <c r="B87" s="5"/>
      <c r="C87" s="5"/>
      <c r="D87" s="5"/>
      <c r="E87" s="5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18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0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0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02"/>
    </row>
    <row r="95" spans="1:59" s="67" customFormat="1" x14ac:dyDescent="0.2">
      <c r="A95" s="20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10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3486150</xdr:colOff>
                    <xdr:row>1</xdr:row>
                    <xdr:rowOff>95250</xdr:rowOff>
                  </from>
                  <to>
                    <xdr:col>8</xdr:col>
                    <xdr:colOff>133350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142875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123825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74AF-CBFB-4EBA-B7ED-D6FC7439084D}">
  <dimension ref="A1:BH130"/>
  <sheetViews>
    <sheetView showGridLines="0" tabSelected="1" topLeftCell="K1" zoomScale="98" zoomScaleNormal="98" workbookViewId="0">
      <selection activeCell="M58" sqref="M58"/>
    </sheetView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37.85546875" style="5" customWidth="1"/>
    <col min="14" max="14" width="28.140625" style="5" customWidth="1"/>
    <col min="15" max="15" width="18.42578125" style="5" customWidth="1"/>
    <col min="16" max="16" width="15.28515625" style="5" customWidth="1"/>
    <col min="17" max="18" width="9.5703125" style="5" customWidth="1"/>
    <col min="19" max="19" width="16.7109375" style="5" customWidth="1"/>
    <col min="20" max="20" width="18.710937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12.42578125" style="5" customWidth="1"/>
    <col min="26" max="26" width="18.28515625" style="5" customWidth="1"/>
    <col min="27" max="27" width="17.5703125" style="5" customWidth="1"/>
    <col min="28" max="28" width="9" style="60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17</v>
      </c>
      <c r="B1" s="102"/>
      <c r="C1" s="73" t="s">
        <v>0</v>
      </c>
      <c r="D1" s="254" t="s">
        <v>32</v>
      </c>
      <c r="E1" s="254"/>
      <c r="F1" s="254"/>
      <c r="G1" s="254"/>
      <c r="H1" s="218" t="s">
        <v>27</v>
      </c>
      <c r="I1" s="103"/>
      <c r="J1" s="103"/>
      <c r="L1" s="219"/>
      <c r="M1" s="253"/>
      <c r="N1" s="253"/>
      <c r="U1" s="207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4"/>
      <c r="V2" s="4"/>
      <c r="W2" s="4"/>
      <c r="X2" s="4"/>
      <c r="Y2" s="4"/>
      <c r="Z2" s="4"/>
      <c r="AA2" s="4"/>
      <c r="AB2" s="4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33</v>
      </c>
      <c r="B3" s="104"/>
      <c r="D3" s="123"/>
      <c r="E3" s="123"/>
      <c r="F3" s="118"/>
      <c r="G3" s="119"/>
      <c r="I3" s="124" t="s">
        <v>25</v>
      </c>
      <c r="L3" s="221" t="s">
        <v>54</v>
      </c>
      <c r="M3" s="120"/>
      <c r="N3" s="5"/>
      <c r="U3" s="38" t="s">
        <v>7</v>
      </c>
      <c r="V3" s="39" t="s">
        <v>18</v>
      </c>
      <c r="W3" s="40" t="s">
        <v>19</v>
      </c>
      <c r="X3" s="41" t="s">
        <v>20</v>
      </c>
      <c r="Y3" s="40" t="s">
        <v>21</v>
      </c>
      <c r="Z3" s="42" t="s">
        <v>22</v>
      </c>
      <c r="AA3" s="39" t="s">
        <v>23</v>
      </c>
      <c r="AB3" s="6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26</v>
      </c>
      <c r="L4" s="130"/>
      <c r="M4" s="5"/>
      <c r="AB4" s="2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37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6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8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20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20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20"/>
      <c r="AD9" s="6"/>
      <c r="AE9" s="6"/>
      <c r="AF9" s="6"/>
      <c r="AG9" s="6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20"/>
      <c r="AD10" s="6"/>
      <c r="AE10" s="23"/>
      <c r="AF10" s="24"/>
      <c r="AG10" s="6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20"/>
      <c r="AD11" s="25"/>
      <c r="AE11" s="23"/>
      <c r="AF11" s="24"/>
      <c r="AG11" s="26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28"/>
      <c r="AD12" s="25"/>
      <c r="AE12" s="2"/>
      <c r="AF12" s="26"/>
      <c r="AG12" s="26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30"/>
      <c r="AC13" s="62"/>
      <c r="AD13" s="25"/>
      <c r="AE13" s="31"/>
      <c r="AF13" s="25"/>
      <c r="AG13" s="25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6"/>
      <c r="AC14" s="62"/>
      <c r="AD14" s="25"/>
      <c r="AE14" s="25"/>
      <c r="AF14" s="25"/>
      <c r="AG14" s="25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48"/>
      <c r="AD15" s="1"/>
      <c r="AE15" s="6"/>
      <c r="AF15" s="6"/>
      <c r="AG15" s="25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55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18</v>
      </c>
      <c r="W16" s="40" t="s">
        <v>19</v>
      </c>
      <c r="X16" s="41" t="s">
        <v>20</v>
      </c>
      <c r="Y16" s="40" t="s">
        <v>21</v>
      </c>
      <c r="Z16" s="42" t="s">
        <v>22</v>
      </c>
      <c r="AA16" s="39" t="s">
        <v>23</v>
      </c>
      <c r="AB16" s="2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11</v>
      </c>
      <c r="N17" s="150" t="s">
        <v>28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32"/>
      <c r="AE17" s="208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14</v>
      </c>
      <c r="N18" s="150" t="s">
        <v>28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32"/>
      <c r="AE18" s="208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10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33"/>
      <c r="AC19" s="156" t="s">
        <v>12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56</v>
      </c>
      <c r="B20" s="158" t="s">
        <v>16</v>
      </c>
      <c r="C20" s="158"/>
      <c r="D20" s="135"/>
      <c r="E20" s="135"/>
      <c r="F20" s="135"/>
      <c r="G20" s="135"/>
      <c r="L20" s="100"/>
      <c r="M20" s="153" t="s">
        <v>76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33"/>
      <c r="AC20" s="156" t="s">
        <v>13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57</v>
      </c>
      <c r="B21" s="224" t="s">
        <v>71</v>
      </c>
      <c r="D21" s="135"/>
      <c r="E21" s="135"/>
      <c r="F21" s="137"/>
      <c r="G21" s="135"/>
      <c r="L21" s="159"/>
      <c r="M21" s="160" t="s">
        <v>38</v>
      </c>
      <c r="N21" s="161" t="s">
        <v>29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IF(ISNUMBER(V17),IF(Titrvol20=TRUE,IF(UnknownS20=FALSE,V17/V23,V17/V23/$M$12),IF(UnknownS20=FALSE,V17,V17/$M$12)),"")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3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58</v>
      </c>
      <c r="B22" s="226" t="s">
        <v>70</v>
      </c>
      <c r="C22" s="135"/>
      <c r="E22" s="135"/>
      <c r="F22" s="137"/>
      <c r="G22" s="135"/>
      <c r="I22" s="166" t="b">
        <v>1</v>
      </c>
      <c r="L22" s="100"/>
      <c r="M22" s="160" t="s">
        <v>39</v>
      </c>
      <c r="N22" s="161" t="s">
        <v>29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34"/>
      <c r="AV22" s="67"/>
      <c r="BA22" s="132"/>
    </row>
    <row r="23" spans="1:53" s="76" customFormat="1" x14ac:dyDescent="0.2">
      <c r="A23" s="227" t="s">
        <v>59</v>
      </c>
      <c r="B23" s="228" t="s">
        <v>69</v>
      </c>
      <c r="C23" s="135"/>
      <c r="D23" s="135"/>
      <c r="E23" s="135"/>
      <c r="F23" s="135"/>
      <c r="G23" s="135"/>
      <c r="L23" s="100"/>
      <c r="M23" s="100" t="s">
        <v>31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32"/>
      <c r="AC23" s="62"/>
      <c r="AD23" s="62"/>
      <c r="AE23" s="5"/>
      <c r="AV23" s="67"/>
      <c r="BA23" s="132"/>
    </row>
    <row r="24" spans="1:53" s="76" customFormat="1" x14ac:dyDescent="0.2">
      <c r="A24" s="229" t="s">
        <v>60</v>
      </c>
      <c r="B24" s="5" t="s">
        <v>15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32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33"/>
      <c r="AC25" s="62"/>
      <c r="AD25" s="62"/>
      <c r="AE25" s="63"/>
      <c r="AV25" s="67"/>
      <c r="BA25" s="132"/>
    </row>
    <row r="26" spans="1:53" s="76" customFormat="1" ht="14.25" x14ac:dyDescent="0.2">
      <c r="A26" s="102"/>
      <c r="B26" s="102"/>
      <c r="C26" s="67"/>
      <c r="D26" s="103"/>
      <c r="E26" s="103"/>
      <c r="F26" s="103"/>
      <c r="G26" s="103"/>
      <c r="L26" s="230" t="s">
        <v>61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32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18</v>
      </c>
      <c r="W27" s="40" t="s">
        <v>19</v>
      </c>
      <c r="X27" s="41" t="s">
        <v>20</v>
      </c>
      <c r="Y27" s="40" t="s">
        <v>21</v>
      </c>
      <c r="Z27" s="42" t="s">
        <v>22</v>
      </c>
      <c r="AA27" s="39" t="s">
        <v>23</v>
      </c>
      <c r="AB27" s="43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32"/>
      <c r="AC28" s="62"/>
      <c r="AD28" s="62"/>
      <c r="AV28" s="67"/>
      <c r="BA28" s="132"/>
    </row>
    <row r="29" spans="1:53" s="76" customFormat="1" ht="15" x14ac:dyDescent="0.25">
      <c r="A29" s="102" t="s">
        <v>36</v>
      </c>
      <c r="B29" s="228"/>
      <c r="C29" s="135"/>
      <c r="D29" s="135"/>
      <c r="E29" s="135"/>
      <c r="F29" s="135"/>
      <c r="G29" s="135"/>
      <c r="L29" s="168"/>
      <c r="M29" s="217" t="s">
        <v>45</v>
      </c>
      <c r="N29" s="175" t="s">
        <v>30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44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40</v>
      </c>
      <c r="N30" s="175" t="s">
        <v>29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44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46</v>
      </c>
      <c r="N31" s="175" t="s">
        <v>29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44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41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44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B33" s="6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62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B34" s="6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45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24</v>
      </c>
      <c r="M36" s="181"/>
      <c r="N36" s="181"/>
      <c r="O36" s="94"/>
      <c r="P36" s="94"/>
      <c r="Q36" s="94"/>
      <c r="R36" s="94"/>
      <c r="S36" s="94"/>
      <c r="T36" s="94"/>
      <c r="U36" s="212"/>
      <c r="V36" s="212"/>
      <c r="W36" s="212"/>
      <c r="X36" s="212"/>
      <c r="Y36" s="212"/>
      <c r="Z36" s="212"/>
      <c r="AA36" s="212"/>
      <c r="AB36" s="46"/>
      <c r="AC36" s="182" t="s">
        <v>8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45"/>
      <c r="AC37" s="182" t="s">
        <v>9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47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47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18</v>
      </c>
      <c r="W40" s="40" t="s">
        <v>19</v>
      </c>
      <c r="X40" s="41" t="s">
        <v>20</v>
      </c>
      <c r="Y40" s="40" t="s">
        <v>21</v>
      </c>
      <c r="Z40" s="42" t="s">
        <v>22</v>
      </c>
      <c r="AA40" s="39" t="s">
        <v>23</v>
      </c>
      <c r="AB40" s="2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B41" s="6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8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20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20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20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51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51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53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53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53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B52" s="6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50</v>
      </c>
      <c r="N53" s="242" t="s">
        <v>53</v>
      </c>
      <c r="U53" s="185">
        <f>$W$66*U49+$X$66</f>
        <v>0.12479999999999999</v>
      </c>
      <c r="V53" s="185">
        <f t="shared" ref="V53:AA53" si="12">$W$66*V49+$X$66</f>
        <v>0.12479999999999999</v>
      </c>
      <c r="W53" s="185">
        <f t="shared" si="12"/>
        <v>0.12479999999999999</v>
      </c>
      <c r="X53" s="185">
        <f t="shared" si="12"/>
        <v>0.12479999999999999</v>
      </c>
      <c r="Y53" s="185">
        <f t="shared" si="12"/>
        <v>0.12479999999999999</v>
      </c>
      <c r="Z53" s="185">
        <f t="shared" si="12"/>
        <v>0.12479999999999999</v>
      </c>
      <c r="AA53" s="185">
        <f t="shared" si="12"/>
        <v>0.12479999999999999</v>
      </c>
      <c r="AB53" s="54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49</v>
      </c>
      <c r="N54" s="242"/>
      <c r="U54" s="186">
        <f>(($X67*U12+$W67)/($X67*$U12+$W67))</f>
        <v>1</v>
      </c>
      <c r="V54" s="186">
        <f>(($X67*V12+$W67)/($X67*$U12+$W67))</f>
        <v>1</v>
      </c>
      <c r="W54" s="186">
        <f>(($X67*W12+$W67)/($X67*$U12+$W67))</f>
        <v>1</v>
      </c>
      <c r="X54" s="186">
        <f>(($X67*X12+$W67)/($X67*$U12+$W67))</f>
        <v>1</v>
      </c>
      <c r="Y54" s="186">
        <f t="shared" ref="Y54:Z54" si="13">(($X67*Y12+$W67)/($X67*$U12+$W67))</f>
        <v>1</v>
      </c>
      <c r="Z54" s="186">
        <f t="shared" si="13"/>
        <v>1</v>
      </c>
      <c r="AA54" s="186">
        <f>(($X67*AA12+$W67)/($X67*$U12+$W67))</f>
        <v>1</v>
      </c>
      <c r="AB54" s="55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B55" s="6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48</v>
      </c>
      <c r="N56" s="242" t="s">
        <v>53</v>
      </c>
      <c r="U56" s="186">
        <f>U54*U53</f>
        <v>0.12479999999999999</v>
      </c>
      <c r="V56" s="186">
        <f>V54*V53</f>
        <v>0.12479999999999999</v>
      </c>
      <c r="W56" s="186">
        <f t="shared" ref="W56" si="14">W54*W53</f>
        <v>0.12479999999999999</v>
      </c>
      <c r="X56" s="186">
        <f>X54*X53</f>
        <v>0.12479999999999999</v>
      </c>
      <c r="Y56" s="186">
        <f t="shared" ref="Y56:AA56" si="15">Y54*Y53</f>
        <v>0.12479999999999999</v>
      </c>
      <c r="Z56" s="186">
        <f t="shared" si="15"/>
        <v>0.12479999999999999</v>
      </c>
      <c r="AA56" s="186">
        <f t="shared" si="15"/>
        <v>0.12479999999999999</v>
      </c>
      <c r="AB56" s="55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47</v>
      </c>
      <c r="N57" s="242" t="s">
        <v>53</v>
      </c>
      <c r="U57" s="186">
        <f>U50-U56</f>
        <v>-0.12479999999999999</v>
      </c>
      <c r="V57" s="186">
        <f>V50-V56</f>
        <v>-0.12479999999999999</v>
      </c>
      <c r="W57" s="186">
        <f t="shared" ref="W57" si="16">W50-W56</f>
        <v>-0.12479999999999999</v>
      </c>
      <c r="X57" s="186">
        <f>X50-X56</f>
        <v>-0.12479999999999999</v>
      </c>
      <c r="Y57" s="186">
        <f t="shared" ref="Y57:AA57" si="17">Y50-Y56</f>
        <v>-0.12479999999999999</v>
      </c>
      <c r="Z57" s="186">
        <f t="shared" si="17"/>
        <v>-0.12479999999999999</v>
      </c>
      <c r="AA57" s="186">
        <f t="shared" si="17"/>
        <v>-0.12479999999999999</v>
      </c>
      <c r="AB57" s="55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78</v>
      </c>
      <c r="N58" s="243" t="s">
        <v>30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8">Y57/Y36</f>
        <v>#DIV/0!</v>
      </c>
      <c r="Z58" s="89" t="e">
        <f t="shared" si="18"/>
        <v>#DIV/0!</v>
      </c>
      <c r="AA58" s="89" t="e">
        <f t="shared" si="18"/>
        <v>#DIV/0!</v>
      </c>
      <c r="AB58" s="56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55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57"/>
      <c r="AV60" s="67"/>
      <c r="BA60" s="132"/>
    </row>
    <row r="61" spans="1:53" s="76" customFormat="1" x14ac:dyDescent="0.2">
      <c r="A61" s="68"/>
      <c r="B61" s="69"/>
      <c r="C61" s="70"/>
      <c r="D61" s="70"/>
      <c r="E61" s="70"/>
      <c r="F61" s="71"/>
      <c r="G61" s="71"/>
      <c r="H61" s="60"/>
      <c r="I61" s="60"/>
      <c r="L61" s="187"/>
      <c r="M61" s="244"/>
      <c r="N61" s="245"/>
      <c r="U61" s="38" t="s">
        <v>7</v>
      </c>
      <c r="V61" s="39" t="s">
        <v>18</v>
      </c>
      <c r="W61" s="40" t="s">
        <v>19</v>
      </c>
      <c r="X61" s="41" t="s">
        <v>20</v>
      </c>
      <c r="Y61" s="40" t="s">
        <v>21</v>
      </c>
      <c r="Z61" s="42" t="s">
        <v>22</v>
      </c>
      <c r="AA61" s="39" t="s">
        <v>23</v>
      </c>
      <c r="AB61" s="2"/>
      <c r="AS61" s="67"/>
      <c r="AX61" s="132"/>
    </row>
    <row r="62" spans="1:53" s="76" customFormat="1" ht="15.75" x14ac:dyDescent="0.25">
      <c r="A62" s="72"/>
      <c r="B62" s="6"/>
      <c r="C62" s="6"/>
      <c r="D62" s="6"/>
      <c r="E62" s="6"/>
      <c r="F62" s="71"/>
      <c r="G62" s="60"/>
      <c r="H62" s="60"/>
      <c r="I62" s="60"/>
      <c r="L62" s="189"/>
      <c r="M62" s="241" t="s">
        <v>51</v>
      </c>
      <c r="N62" s="243" t="s">
        <v>29</v>
      </c>
      <c r="U62" s="190"/>
      <c r="V62" s="190" t="str">
        <f t="shared" ref="V62:AA62" si="19">IF(ISNUMBER(V58),IF(Titrvol20=TRUE,IF(UnknownS20=FALSE,V58/V23,V58/V23/$M$12),IF(UnknownS20=FALSE,V58,V58/$M$12)),"")</f>
        <v/>
      </c>
      <c r="W62" s="190" t="str">
        <f t="shared" si="19"/>
        <v/>
      </c>
      <c r="X62" s="190" t="str">
        <f t="shared" si="19"/>
        <v/>
      </c>
      <c r="Y62" s="190" t="str">
        <f t="shared" si="19"/>
        <v/>
      </c>
      <c r="Z62" s="190" t="str">
        <f t="shared" si="19"/>
        <v/>
      </c>
      <c r="AA62" s="190" t="str">
        <f t="shared" si="19"/>
        <v/>
      </c>
      <c r="AB62" s="58"/>
      <c r="AS62" s="67"/>
      <c r="AX62" s="132"/>
    </row>
    <row r="63" spans="1:53" s="76" customFormat="1" x14ac:dyDescent="0.2">
      <c r="A63" s="72"/>
      <c r="B63" s="93"/>
      <c r="C63" s="6"/>
      <c r="D63" s="6"/>
      <c r="E63" s="6"/>
      <c r="F63" s="71"/>
      <c r="G63" s="60"/>
      <c r="H63" s="60"/>
      <c r="I63" s="60"/>
      <c r="L63" s="5"/>
      <c r="M63" s="191"/>
      <c r="N63" s="91"/>
      <c r="U63" s="192"/>
      <c r="V63" s="192"/>
      <c r="W63" s="193"/>
      <c r="X63" s="194"/>
      <c r="Y63" s="92"/>
      <c r="Z63" s="92"/>
      <c r="AA63" s="195"/>
      <c r="AB63" s="20"/>
      <c r="AC63" s="132"/>
      <c r="AD63" s="132"/>
      <c r="AS63" s="67"/>
      <c r="AX63" s="132"/>
    </row>
    <row r="64" spans="1:53" s="132" customFormat="1" x14ac:dyDescent="0.2">
      <c r="A64" s="72"/>
      <c r="B64" s="6"/>
      <c r="C64" s="6"/>
      <c r="D64" s="71"/>
      <c r="E64" s="71"/>
      <c r="F64" s="71"/>
      <c r="G64" s="60"/>
      <c r="H64" s="60"/>
      <c r="I64" s="60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76"/>
      <c r="AD64" s="76"/>
      <c r="AS64" s="199"/>
    </row>
    <row r="65" spans="1:52" s="76" customFormat="1" ht="14.25" x14ac:dyDescent="0.25">
      <c r="A65" s="72"/>
      <c r="B65" s="6"/>
      <c r="C65" s="6"/>
      <c r="D65" s="6"/>
      <c r="E65" s="6"/>
      <c r="F65" s="71"/>
      <c r="G65" s="60"/>
      <c r="H65" s="60"/>
      <c r="I65" s="60"/>
      <c r="L65" s="5"/>
      <c r="M65" s="232" t="s">
        <v>63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S65" s="67"/>
      <c r="AX65" s="132"/>
    </row>
    <row r="66" spans="1:52" s="76" customFormat="1" ht="14.25" x14ac:dyDescent="0.2">
      <c r="A66" s="72"/>
      <c r="B66" s="6"/>
      <c r="C66" s="6"/>
      <c r="D66" s="6"/>
      <c r="E66" s="6"/>
      <c r="F66" s="71"/>
      <c r="G66" s="60"/>
      <c r="H66" s="60"/>
      <c r="I66" s="60"/>
      <c r="L66" s="5"/>
      <c r="M66" s="214" t="s">
        <v>68</v>
      </c>
      <c r="N66" s="256" t="s">
        <v>77</v>
      </c>
      <c r="O66" s="256"/>
      <c r="P66" s="3"/>
      <c r="Q66" s="3"/>
      <c r="R66" s="3"/>
      <c r="S66" s="3"/>
      <c r="T66" s="3"/>
      <c r="U66" s="249"/>
      <c r="V66" s="249"/>
      <c r="W66" s="251">
        <v>-3.4799999999999998E-2</v>
      </c>
      <c r="X66" s="251">
        <v>0.12479999999999999</v>
      </c>
      <c r="Y66" s="93" t="s">
        <v>34</v>
      </c>
      <c r="Z66" s="93"/>
      <c r="AA66" s="6"/>
      <c r="AB66" s="93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4.25" x14ac:dyDescent="0.25">
      <c r="A67" s="6"/>
      <c r="B67" s="6"/>
      <c r="C67" s="6"/>
      <c r="D67" s="6"/>
      <c r="E67" s="6"/>
      <c r="F67" s="71"/>
      <c r="G67" s="60"/>
      <c r="H67" s="60"/>
      <c r="I67" s="60"/>
      <c r="M67" s="88" t="s">
        <v>49</v>
      </c>
      <c r="N67" s="238" t="s">
        <v>67</v>
      </c>
      <c r="O67" s="3"/>
      <c r="P67" s="3"/>
      <c r="Q67" s="3"/>
      <c r="R67" s="3"/>
      <c r="S67" s="3"/>
      <c r="T67" s="3"/>
      <c r="U67" s="249"/>
      <c r="V67" s="249"/>
      <c r="W67" s="250">
        <v>2.0000000000000001E-4</v>
      </c>
      <c r="X67" s="250">
        <v>6.7000000000000004E-2</v>
      </c>
      <c r="Y67" s="215" t="s">
        <v>35</v>
      </c>
      <c r="Z67" s="216"/>
      <c r="AA67" s="248"/>
      <c r="AB67" s="216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A68" s="6"/>
      <c r="B68" s="6"/>
      <c r="C68" s="6"/>
      <c r="D68" s="6"/>
      <c r="E68" s="6"/>
      <c r="F68" s="71"/>
      <c r="G68" s="60"/>
      <c r="H68" s="60"/>
      <c r="I68" s="60"/>
      <c r="AB68" s="6"/>
      <c r="AS68" s="67"/>
      <c r="AX68" s="132"/>
    </row>
    <row r="69" spans="1:52" s="76" customFormat="1" x14ac:dyDescent="0.2">
      <c r="A69" s="72"/>
      <c r="B69" s="6"/>
      <c r="C69" s="6"/>
      <c r="D69" s="6"/>
      <c r="E69" s="6"/>
      <c r="F69" s="71"/>
      <c r="G69" s="60"/>
      <c r="H69" s="60"/>
      <c r="I69" s="60"/>
      <c r="AB69" s="6"/>
      <c r="AS69" s="67"/>
      <c r="AX69" s="132"/>
    </row>
    <row r="70" spans="1:52" s="76" customFormat="1" x14ac:dyDescent="0.2">
      <c r="A70" s="209"/>
      <c r="B70" s="6"/>
      <c r="C70" s="6"/>
      <c r="D70" s="6"/>
      <c r="E70" s="6"/>
      <c r="F70" s="71"/>
      <c r="G70" s="60"/>
      <c r="H70" s="60"/>
      <c r="I70" s="60"/>
      <c r="AB70" s="6"/>
      <c r="AS70" s="67"/>
      <c r="AX70" s="132"/>
    </row>
    <row r="71" spans="1:52" s="76" customFormat="1" x14ac:dyDescent="0.2">
      <c r="A71" s="209"/>
      <c r="B71" s="6"/>
      <c r="C71" s="6"/>
      <c r="D71" s="6"/>
      <c r="E71" s="6"/>
      <c r="F71" s="71"/>
      <c r="G71" s="71"/>
      <c r="H71" s="60"/>
      <c r="I71" s="60"/>
      <c r="AB71" s="6"/>
      <c r="AS71" s="67"/>
      <c r="AX71" s="132"/>
    </row>
    <row r="72" spans="1:52" s="76" customFormat="1" x14ac:dyDescent="0.2">
      <c r="A72" s="93"/>
      <c r="B72" s="71"/>
      <c r="C72" s="71"/>
      <c r="D72" s="71"/>
      <c r="E72" s="71"/>
      <c r="F72" s="71"/>
      <c r="G72" s="71"/>
      <c r="H72" s="60"/>
      <c r="I72" s="60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B72" s="6"/>
      <c r="AS72" s="67"/>
      <c r="AX72" s="132"/>
    </row>
    <row r="73" spans="1:52" s="5" customFormat="1" x14ac:dyDescent="0.2">
      <c r="A73" s="71"/>
      <c r="B73" s="71"/>
      <c r="C73" s="71"/>
      <c r="D73" s="71"/>
      <c r="E73" s="71"/>
      <c r="F73" s="71"/>
      <c r="G73" s="71"/>
      <c r="H73" s="60"/>
      <c r="I73" s="60"/>
      <c r="L73" s="76"/>
      <c r="M73" s="76"/>
      <c r="N73" s="76"/>
      <c r="O73" s="76"/>
      <c r="P73" s="200"/>
      <c r="Q73" s="200"/>
      <c r="R73" s="200"/>
      <c r="S73" s="200"/>
      <c r="AB73" s="60"/>
      <c r="AU73" s="201"/>
      <c r="AV73" s="201"/>
      <c r="AW73" s="201"/>
      <c r="AZ73" s="134"/>
    </row>
    <row r="74" spans="1:52" s="5" customFormat="1" x14ac:dyDescent="0.2">
      <c r="A74" s="71"/>
      <c r="B74" s="71"/>
      <c r="C74" s="71"/>
      <c r="D74" s="71"/>
      <c r="E74" s="71"/>
      <c r="F74" s="71"/>
      <c r="G74" s="71"/>
      <c r="H74" s="60"/>
      <c r="I74" s="60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46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71"/>
      <c r="B75" s="71"/>
      <c r="C75" s="71"/>
      <c r="D75" s="71"/>
      <c r="E75" s="71"/>
      <c r="F75" s="71"/>
      <c r="G75" s="71"/>
      <c r="H75" s="60"/>
      <c r="I75" s="60"/>
      <c r="T75" s="120"/>
      <c r="U75" s="120"/>
      <c r="V75" s="120"/>
      <c r="W75" s="120"/>
      <c r="X75" s="120"/>
      <c r="Y75" s="120"/>
      <c r="Z75" s="120"/>
      <c r="AA75" s="120"/>
      <c r="AB75" s="46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71"/>
      <c r="B76" s="71"/>
      <c r="C76" s="71"/>
      <c r="D76" s="71"/>
      <c r="E76" s="71"/>
      <c r="F76" s="71"/>
      <c r="G76" s="71"/>
      <c r="H76" s="60"/>
      <c r="I76" s="6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46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71"/>
      <c r="B77" s="71"/>
      <c r="C77" s="71"/>
      <c r="D77" s="71"/>
      <c r="E77" s="71"/>
      <c r="F77" s="71"/>
      <c r="G77" s="71"/>
      <c r="H77" s="60"/>
      <c r="I77" s="6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46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10"/>
      <c r="B78" s="71"/>
      <c r="C78" s="71"/>
      <c r="D78" s="71"/>
      <c r="E78" s="71"/>
      <c r="F78" s="71"/>
      <c r="G78" s="71"/>
      <c r="H78" s="60"/>
      <c r="I78" s="6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46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10"/>
      <c r="B79" s="71"/>
      <c r="C79" s="71"/>
      <c r="D79" s="71"/>
      <c r="E79" s="71"/>
      <c r="F79" s="71"/>
      <c r="G79" s="71"/>
      <c r="H79" s="60"/>
      <c r="I79" s="6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46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10"/>
      <c r="B80" s="71"/>
      <c r="C80" s="71"/>
      <c r="D80" s="71"/>
      <c r="E80" s="71"/>
      <c r="F80" s="71"/>
      <c r="G80" s="71"/>
      <c r="H80" s="60"/>
      <c r="I80" s="6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46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A81" s="71"/>
      <c r="B81" s="71"/>
      <c r="C81" s="71"/>
      <c r="D81" s="71"/>
      <c r="E81" s="71"/>
      <c r="F81" s="71"/>
      <c r="G81" s="71"/>
      <c r="H81" s="60"/>
      <c r="I81" s="60"/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A82" s="71"/>
      <c r="B82" s="71"/>
      <c r="C82" s="71"/>
      <c r="D82" s="71"/>
      <c r="E82" s="71"/>
      <c r="F82" s="71"/>
      <c r="G82" s="71"/>
      <c r="H82" s="60"/>
      <c r="I82" s="60"/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A83" s="71"/>
      <c r="B83" s="71"/>
      <c r="C83" s="71"/>
      <c r="D83" s="71"/>
      <c r="E83" s="71"/>
      <c r="F83" s="60"/>
      <c r="G83" s="60"/>
      <c r="H83" s="60"/>
      <c r="I83" s="60"/>
      <c r="AU83" s="201"/>
      <c r="AV83" s="201"/>
      <c r="AW83" s="201"/>
      <c r="AX83" s="5"/>
      <c r="AY83" s="5"/>
      <c r="AZ83" s="134"/>
      <c r="BC83" s="5"/>
    </row>
    <row r="84" spans="1:59" x14ac:dyDescent="0.2">
      <c r="A84" s="210"/>
      <c r="B84" s="71"/>
      <c r="C84" s="71"/>
      <c r="D84" s="71"/>
      <c r="E84" s="71"/>
      <c r="F84" s="71"/>
      <c r="G84" s="71"/>
      <c r="H84" s="60"/>
      <c r="I84" s="60"/>
      <c r="AU84" s="201"/>
      <c r="AV84" s="201"/>
      <c r="AW84" s="201"/>
      <c r="AX84" s="5"/>
      <c r="AY84" s="5"/>
      <c r="AZ84" s="134"/>
      <c r="BC84" s="5"/>
    </row>
    <row r="85" spans="1:59" x14ac:dyDescent="0.2">
      <c r="A85" s="210"/>
      <c r="B85" s="71"/>
      <c r="C85" s="71"/>
      <c r="D85" s="71"/>
      <c r="E85" s="71"/>
      <c r="F85" s="71"/>
      <c r="G85" s="71"/>
      <c r="H85" s="60"/>
      <c r="I85" s="60"/>
      <c r="AU85" s="201"/>
      <c r="AV85" s="201"/>
      <c r="AW85" s="201"/>
      <c r="AX85" s="5"/>
      <c r="AY85" s="5"/>
      <c r="AZ85" s="134"/>
      <c r="BC85" s="5"/>
    </row>
    <row r="86" spans="1:59" x14ac:dyDescent="0.2">
      <c r="A86" s="210"/>
      <c r="B86" s="71"/>
      <c r="C86" s="71"/>
      <c r="D86" s="71"/>
      <c r="E86" s="71"/>
      <c r="F86" s="71"/>
      <c r="G86" s="71"/>
      <c r="H86" s="60"/>
      <c r="I86" s="60"/>
      <c r="AU86" s="201"/>
      <c r="AV86" s="201"/>
      <c r="AW86" s="201"/>
      <c r="AX86" s="5"/>
      <c r="AY86" s="5"/>
      <c r="AZ86" s="134"/>
      <c r="BC86" s="5"/>
    </row>
    <row r="87" spans="1:59" x14ac:dyDescent="0.2">
      <c r="A87" s="60"/>
      <c r="B87" s="60"/>
      <c r="C87" s="60"/>
      <c r="D87" s="60"/>
      <c r="E87" s="60"/>
      <c r="F87" s="71"/>
      <c r="G87" s="71"/>
      <c r="H87" s="60"/>
      <c r="I87" s="60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10"/>
      <c r="B88" s="71"/>
      <c r="C88" s="71"/>
      <c r="D88" s="71"/>
      <c r="E88" s="71"/>
      <c r="F88" s="71"/>
      <c r="G88" s="71"/>
      <c r="H88" s="71"/>
      <c r="I88" s="6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72"/>
      <c r="B89" s="71"/>
      <c r="C89" s="71"/>
      <c r="D89" s="71"/>
      <c r="E89" s="71"/>
      <c r="F89" s="71"/>
      <c r="G89" s="71"/>
      <c r="H89" s="60"/>
      <c r="I89" s="6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A90" s="71"/>
      <c r="B90" s="71"/>
      <c r="C90" s="71"/>
      <c r="D90" s="71"/>
      <c r="E90" s="71"/>
      <c r="F90" s="71"/>
      <c r="G90" s="71"/>
      <c r="H90" s="60"/>
      <c r="I90" s="6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A91" s="71"/>
      <c r="B91" s="71"/>
      <c r="C91" s="71"/>
      <c r="D91" s="71"/>
      <c r="E91" s="71"/>
      <c r="F91" s="71"/>
      <c r="G91" s="71"/>
      <c r="H91" s="60"/>
      <c r="I91" s="6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10"/>
      <c r="B92" s="71"/>
      <c r="C92" s="71"/>
      <c r="D92" s="71"/>
      <c r="E92" s="71"/>
      <c r="F92" s="71"/>
      <c r="G92" s="71"/>
      <c r="H92" s="60"/>
      <c r="I92" s="6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10"/>
      <c r="B93" s="71"/>
      <c r="C93" s="71"/>
      <c r="D93" s="71"/>
      <c r="E93" s="71"/>
      <c r="F93" s="71"/>
      <c r="G93" s="71"/>
      <c r="H93" s="60"/>
      <c r="I93" s="6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10"/>
      <c r="B94" s="71"/>
      <c r="C94" s="71"/>
      <c r="D94" s="71"/>
      <c r="E94" s="71"/>
      <c r="F94" s="71"/>
      <c r="G94" s="71"/>
      <c r="H94" s="60"/>
      <c r="I94" s="60"/>
    </row>
    <row r="95" spans="1:59" s="67" customFormat="1" x14ac:dyDescent="0.2">
      <c r="A95" s="210"/>
      <c r="B95" s="71"/>
      <c r="C95" s="71"/>
      <c r="D95" s="71"/>
      <c r="E95" s="71"/>
      <c r="F95" s="71"/>
      <c r="G95" s="71"/>
      <c r="H95" s="60"/>
      <c r="I95" s="6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A96" s="71"/>
      <c r="B96" s="71"/>
      <c r="C96" s="71"/>
      <c r="D96" s="71"/>
      <c r="E96" s="71"/>
      <c r="F96" s="71"/>
      <c r="G96" s="71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A97" s="71"/>
      <c r="B97" s="71"/>
      <c r="C97" s="71"/>
      <c r="D97" s="71"/>
      <c r="E97" s="71"/>
      <c r="F97" s="71"/>
      <c r="G97" s="71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209"/>
      <c r="B98" s="71"/>
      <c r="C98" s="71"/>
      <c r="D98" s="71"/>
      <c r="E98" s="71"/>
      <c r="F98" s="71"/>
      <c r="G98" s="71"/>
      <c r="H98" s="60"/>
      <c r="I98" s="6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104775</xdr:rowOff>
                  </from>
                  <to>
                    <xdr:col>8</xdr:col>
                    <xdr:colOff>152400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152400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O2&amp;AmR MiR05-Kit#0915</vt:lpstr>
      <vt:lpstr>O2k&amp;Amp MiR05-Kit#18.02872</vt:lpstr>
      <vt:lpstr>O2k&amp;AmR MiR05-Kit#19.01689</vt:lpstr>
      <vt:lpstr>O2&amp;Amp MiR05-Kit#20J01923</vt:lpstr>
      <vt:lpstr>'O2&amp;AmR MiR05-Kit#0915'!Print_Area</vt:lpstr>
      <vt:lpstr>Titrvol20</vt:lpstr>
      <vt:lpstr>UnknownS20</vt:lpstr>
      <vt:lpstr>UnknownSample</vt:lpstr>
      <vt:lpstr>UnknownSample3</vt:lpstr>
      <vt:lpstr>UnknownSampleCheck</vt:lpstr>
      <vt:lpstr>VolumeCorr</vt:lpstr>
      <vt:lpstr>VolumeCorr2</vt:lpstr>
      <vt:lpstr>VolumeCorr3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Timea Komlodi</cp:lastModifiedBy>
  <cp:lastPrinted>2016-07-26T07:02:00Z</cp:lastPrinted>
  <dcterms:created xsi:type="dcterms:W3CDTF">2004-10-29T04:30:37Z</dcterms:created>
  <dcterms:modified xsi:type="dcterms:W3CDTF">2021-10-11T11:40:14Z</dcterms:modified>
</cp:coreProperties>
</file>